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0" yWindow="120" windowWidth="15465" windowHeight="5220"/>
  </bookViews>
  <sheets>
    <sheet name="GASTOS-ok" sheetId="1" r:id="rId1"/>
    <sheet name="ANEXO PLURIANUALIDADES-ok" sheetId="5" r:id="rId2"/>
    <sheet name="ANEXO INVERSIONES 2017" sheetId="4" r:id="rId3"/>
    <sheet name="INGRESOS" sheetId="2" r:id="rId4"/>
    <sheet name="CONSOLIDADO" sheetId="3" r:id="rId5"/>
  </sheets>
  <externalReferences>
    <externalReference r:id="rId6"/>
  </externalReferences>
  <calcPr calcId="114210"/>
</workbook>
</file>

<file path=xl/calcChain.xml><?xml version="1.0" encoding="utf-8"?>
<calcChain xmlns="http://schemas.openxmlformats.org/spreadsheetml/2006/main">
  <c r="C52" i="4"/>
  <c r="C3"/>
  <c r="C4"/>
  <c r="C5"/>
  <c r="C6"/>
  <c r="C7"/>
  <c r="C8"/>
  <c r="C9"/>
  <c r="C10"/>
  <c r="C11"/>
  <c r="C12"/>
  <c r="C13"/>
  <c r="C14"/>
  <c r="C15"/>
  <c r="C16"/>
  <c r="C17"/>
  <c r="C18"/>
  <c r="C19"/>
  <c r="C20"/>
  <c r="C21"/>
  <c r="C22"/>
  <c r="C23"/>
  <c r="C24"/>
  <c r="C25"/>
  <c r="C26"/>
  <c r="C27"/>
  <c r="C28"/>
  <c r="C29"/>
  <c r="C30"/>
  <c r="C31"/>
  <c r="C32"/>
  <c r="C33"/>
  <c r="C34"/>
  <c r="C35"/>
  <c r="C36"/>
  <c r="C37"/>
  <c r="C38"/>
  <c r="C39"/>
  <c r="C40"/>
  <c r="C41"/>
  <c r="C42"/>
  <c r="C43"/>
  <c r="C44"/>
  <c r="C45"/>
  <c r="C46"/>
  <c r="C47"/>
  <c r="C48"/>
  <c r="C49"/>
  <c r="C50"/>
  <c r="C51"/>
  <c r="C53"/>
  <c r="C54"/>
  <c r="C55"/>
  <c r="C56"/>
  <c r="C57"/>
  <c r="C58"/>
  <c r="C59"/>
  <c r="C60"/>
  <c r="C61"/>
  <c r="C62"/>
  <c r="C63"/>
  <c r="C64"/>
  <c r="C65"/>
  <c r="C66"/>
  <c r="C67"/>
  <c r="C68"/>
  <c r="C69"/>
  <c r="C70"/>
  <c r="C71"/>
  <c r="C72"/>
  <c r="C73"/>
  <c r="C74"/>
  <c r="C75"/>
  <c r="C76"/>
  <c r="C77"/>
  <c r="C78"/>
  <c r="C79"/>
  <c r="C80"/>
  <c r="C81"/>
  <c r="C82"/>
  <c r="C83"/>
  <c r="C84"/>
  <c r="C85"/>
  <c r="C86"/>
  <c r="C87"/>
  <c r="C88"/>
  <c r="C89"/>
  <c r="C90"/>
  <c r="C91"/>
  <c r="C92"/>
  <c r="C93"/>
  <c r="C94"/>
  <c r="C95"/>
  <c r="C96"/>
  <c r="C97"/>
  <c r="C98"/>
  <c r="C99"/>
  <c r="C100"/>
  <c r="C101"/>
  <c r="C102"/>
  <c r="C103"/>
  <c r="C104"/>
  <c r="C105"/>
  <c r="C106"/>
  <c r="C107"/>
  <c r="C108"/>
  <c r="C109"/>
  <c r="C110"/>
  <c r="C111"/>
  <c r="C112"/>
  <c r="C113"/>
  <c r="C114"/>
  <c r="C115"/>
  <c r="C116"/>
  <c r="C117"/>
  <c r="C118"/>
  <c r="C119"/>
  <c r="C120"/>
  <c r="C121"/>
  <c r="C1637" i="1"/>
  <c r="C1529"/>
  <c r="C1528"/>
  <c r="C1231"/>
  <c r="C1060"/>
  <c r="C1181"/>
  <c r="C730"/>
  <c r="C623"/>
  <c r="C405"/>
  <c r="C399"/>
  <c r="C219"/>
  <c r="C209"/>
  <c r="C205"/>
  <c r="C201"/>
  <c r="C166"/>
  <c r="C139"/>
  <c r="C130"/>
  <c r="C45"/>
  <c r="C1318"/>
  <c r="C1179"/>
  <c r="C728"/>
  <c r="D727"/>
  <c r="C681"/>
  <c r="C684"/>
  <c r="D682"/>
  <c r="C402"/>
  <c r="C250"/>
  <c r="D248"/>
  <c r="D233"/>
  <c r="C235"/>
  <c r="D231"/>
  <c r="C137"/>
  <c r="D125"/>
  <c r="I26" i="3"/>
  <c r="J10"/>
  <c r="I9"/>
  <c r="C357" i="1"/>
  <c r="D356"/>
  <c r="C1203"/>
  <c r="C42"/>
  <c r="C246"/>
  <c r="C271"/>
  <c r="C347"/>
  <c r="C397"/>
  <c r="C557"/>
  <c r="C600"/>
  <c r="C679"/>
  <c r="C724"/>
  <c r="C773"/>
  <c r="C876"/>
  <c r="C980"/>
  <c r="C993"/>
  <c r="C1031"/>
  <c r="C1095"/>
  <c r="C1107"/>
  <c r="C1175"/>
  <c r="C1234"/>
  <c r="C1301"/>
  <c r="C1382"/>
  <c r="C1429"/>
  <c r="C1491"/>
  <c r="C1272"/>
  <c r="C1663"/>
  <c r="C614"/>
  <c r="C525"/>
  <c r="C1347"/>
  <c r="C472"/>
  <c r="C705"/>
  <c r="C532"/>
  <c r="C539"/>
  <c r="C947"/>
  <c r="C972"/>
  <c r="C752"/>
  <c r="C8"/>
  <c r="C74"/>
  <c r="C92"/>
  <c r="C119"/>
  <c r="C186"/>
  <c r="C258"/>
  <c r="C268"/>
  <c r="C289"/>
  <c r="C423"/>
  <c r="C446"/>
  <c r="C497"/>
  <c r="C578"/>
  <c r="C920"/>
  <c r="C1075"/>
  <c r="C1129"/>
  <c r="C1218"/>
  <c r="C1257"/>
  <c r="C1363"/>
  <c r="C1399"/>
  <c r="C1454"/>
  <c r="C1520"/>
  <c r="C1547"/>
  <c r="C1572"/>
  <c r="C1597"/>
  <c r="C1332"/>
  <c r="C1622"/>
  <c r="C794"/>
  <c r="C5"/>
  <c r="C56"/>
  <c r="C61"/>
  <c r="C78"/>
  <c r="C100"/>
  <c r="C132"/>
  <c r="C161"/>
  <c r="C207"/>
  <c r="C223"/>
  <c r="C241"/>
  <c r="C295"/>
  <c r="C313"/>
  <c r="C363"/>
  <c r="C369"/>
  <c r="C427"/>
  <c r="C462"/>
  <c r="C514"/>
  <c r="C551"/>
  <c r="C588"/>
  <c r="C596"/>
  <c r="C611"/>
  <c r="C652"/>
  <c r="C693"/>
  <c r="C721"/>
  <c r="C769"/>
  <c r="C807"/>
  <c r="C833"/>
  <c r="C888"/>
  <c r="C938"/>
  <c r="C964"/>
  <c r="C990"/>
  <c r="C1008"/>
  <c r="C1017"/>
  <c r="C1042"/>
  <c r="C1050"/>
  <c r="C1088"/>
  <c r="C1164"/>
  <c r="C1194"/>
  <c r="C1224"/>
  <c r="C1229"/>
  <c r="C1264"/>
  <c r="C1298"/>
  <c r="C1342"/>
  <c r="C1377"/>
  <c r="C1426"/>
  <c r="C1466"/>
  <c r="C1477"/>
  <c r="C1504"/>
  <c r="C1526"/>
  <c r="C1555"/>
  <c r="C1578"/>
  <c r="C1605"/>
  <c r="C1650"/>
  <c r="C1659"/>
  <c r="C37"/>
  <c r="C1635"/>
  <c r="C28"/>
  <c r="C738"/>
  <c r="C1486"/>
  <c r="C6"/>
  <c r="C465"/>
  <c r="C164"/>
  <c r="C1267"/>
  <c r="C226"/>
  <c r="C1653"/>
  <c r="C891"/>
  <c r="C7"/>
  <c r="C1583"/>
  <c r="C9"/>
  <c r="D9"/>
  <c r="D108" i="2"/>
  <c r="D1432" i="1"/>
  <c r="D1294"/>
  <c r="C480"/>
  <c r="C733"/>
  <c r="C1314"/>
  <c r="C1275"/>
  <c r="C1034"/>
  <c r="C409"/>
  <c r="C902"/>
  <c r="C953"/>
  <c r="C983"/>
  <c r="C1189"/>
  <c r="C105"/>
  <c r="C1113"/>
  <c r="C1494"/>
  <c r="C51"/>
  <c r="C1061"/>
  <c r="C628"/>
  <c r="C11"/>
  <c r="D95" i="2"/>
  <c r="D1329" i="1"/>
  <c r="D1328"/>
  <c r="D1181"/>
  <c r="D1159"/>
  <c r="D1146"/>
  <c r="C1183"/>
  <c r="C145"/>
  <c r="C168"/>
  <c r="C350"/>
  <c r="C403"/>
  <c r="C430"/>
  <c r="C477"/>
  <c r="C520"/>
  <c r="C625"/>
  <c r="C879"/>
  <c r="C899"/>
  <c r="C942"/>
  <c r="C950"/>
  <c r="C975"/>
  <c r="C996"/>
  <c r="C1011"/>
  <c r="C1053"/>
  <c r="C1100"/>
  <c r="C1239"/>
  <c r="C1310"/>
  <c r="C1434"/>
  <c r="C1531"/>
  <c r="C1608"/>
  <c r="C1560"/>
  <c r="C563"/>
  <c r="C1354"/>
  <c r="C48"/>
  <c r="C779"/>
  <c r="C1469"/>
  <c r="C1480"/>
  <c r="C298"/>
  <c r="C1644"/>
  <c r="C1110"/>
  <c r="C1507"/>
  <c r="C210"/>
  <c r="C1319"/>
  <c r="C1058"/>
  <c r="C10"/>
  <c r="D1057"/>
  <c r="D732"/>
  <c r="D562"/>
  <c r="D627"/>
  <c r="D556"/>
  <c r="D468"/>
  <c r="D46"/>
  <c r="C14"/>
  <c r="C13"/>
  <c r="D20"/>
  <c r="D22"/>
  <c r="D26"/>
  <c r="D27"/>
  <c r="D32"/>
  <c r="D33"/>
  <c r="D34"/>
  <c r="D35"/>
  <c r="D36"/>
  <c r="D39"/>
  <c r="D40"/>
  <c r="D41"/>
  <c r="D44"/>
  <c r="D45"/>
  <c r="D47"/>
  <c r="D50"/>
  <c r="D55"/>
  <c r="D60"/>
  <c r="D65"/>
  <c r="D66"/>
  <c r="D67"/>
  <c r="D68"/>
  <c r="D69"/>
  <c r="D70"/>
  <c r="D71"/>
  <c r="D72"/>
  <c r="D73"/>
  <c r="D76"/>
  <c r="D77"/>
  <c r="D82"/>
  <c r="D83"/>
  <c r="D84"/>
  <c r="D85"/>
  <c r="D86"/>
  <c r="D87"/>
  <c r="D88"/>
  <c r="D89"/>
  <c r="D90"/>
  <c r="D91"/>
  <c r="D94"/>
  <c r="D95"/>
  <c r="D96"/>
  <c r="D97"/>
  <c r="D98"/>
  <c r="D99"/>
  <c r="D104"/>
  <c r="D109"/>
  <c r="D110"/>
  <c r="D111"/>
  <c r="D112"/>
  <c r="D113"/>
  <c r="D114"/>
  <c r="D115"/>
  <c r="D116"/>
  <c r="D117"/>
  <c r="D118"/>
  <c r="D121"/>
  <c r="D122"/>
  <c r="D123"/>
  <c r="D124"/>
  <c r="D126"/>
  <c r="D127"/>
  <c r="D128"/>
  <c r="D129"/>
  <c r="D130"/>
  <c r="D131"/>
  <c r="D134"/>
  <c r="D136"/>
  <c r="D139"/>
  <c r="D140"/>
  <c r="D141"/>
  <c r="D142"/>
  <c r="D143"/>
  <c r="D144"/>
  <c r="D149"/>
  <c r="D150"/>
  <c r="D151"/>
  <c r="D152"/>
  <c r="D153"/>
  <c r="D154"/>
  <c r="D155"/>
  <c r="D156"/>
  <c r="D157"/>
  <c r="D158"/>
  <c r="D159"/>
  <c r="D160"/>
  <c r="D163"/>
  <c r="D166"/>
  <c r="D167"/>
  <c r="D172"/>
  <c r="D173"/>
  <c r="D174"/>
  <c r="D175"/>
  <c r="D176"/>
  <c r="D177"/>
  <c r="D178"/>
  <c r="D179"/>
  <c r="D180"/>
  <c r="D181"/>
  <c r="D182"/>
  <c r="D183"/>
  <c r="D184"/>
  <c r="D185"/>
  <c r="D188"/>
  <c r="D189"/>
  <c r="D190"/>
  <c r="D191"/>
  <c r="D192"/>
  <c r="D193"/>
  <c r="D194"/>
  <c r="D195"/>
  <c r="D196"/>
  <c r="D197"/>
  <c r="D198"/>
  <c r="D199"/>
  <c r="D200"/>
  <c r="D201"/>
  <c r="D202"/>
  <c r="D203"/>
  <c r="D204"/>
  <c r="D205"/>
  <c r="D206"/>
  <c r="D209"/>
  <c r="D214"/>
  <c r="D215"/>
  <c r="D216"/>
  <c r="D217"/>
  <c r="D218"/>
  <c r="D219"/>
  <c r="D220"/>
  <c r="D221"/>
  <c r="D222"/>
  <c r="D225"/>
  <c r="D229"/>
  <c r="D230"/>
  <c r="D232"/>
  <c r="D234"/>
  <c r="D239"/>
  <c r="D240"/>
  <c r="D243"/>
  <c r="D244"/>
  <c r="D245"/>
  <c r="D249"/>
  <c r="D254"/>
  <c r="D255"/>
  <c r="D256"/>
  <c r="D257"/>
  <c r="D262"/>
  <c r="D263"/>
  <c r="D264"/>
  <c r="D265"/>
  <c r="D266"/>
  <c r="D267"/>
  <c r="D270"/>
  <c r="D275"/>
  <c r="D276"/>
  <c r="D277"/>
  <c r="D278"/>
  <c r="D279"/>
  <c r="D280"/>
  <c r="D281"/>
  <c r="D282"/>
  <c r="D283"/>
  <c r="D284"/>
  <c r="D285"/>
  <c r="D286"/>
  <c r="D287"/>
  <c r="D288"/>
  <c r="D291"/>
  <c r="D292"/>
  <c r="D293"/>
  <c r="D294"/>
  <c r="D297"/>
  <c r="D302"/>
  <c r="D303"/>
  <c r="D304"/>
  <c r="D305"/>
  <c r="D306"/>
  <c r="D307"/>
  <c r="D308"/>
  <c r="D309"/>
  <c r="D310"/>
  <c r="D311"/>
  <c r="D312"/>
  <c r="D315"/>
  <c r="D316"/>
  <c r="D317"/>
  <c r="D318"/>
  <c r="D319"/>
  <c r="D320"/>
  <c r="D321"/>
  <c r="D322"/>
  <c r="D323"/>
  <c r="D324"/>
  <c r="D325"/>
  <c r="D326"/>
  <c r="D327"/>
  <c r="D328"/>
  <c r="D329"/>
  <c r="D330"/>
  <c r="D331"/>
  <c r="D332"/>
  <c r="D333"/>
  <c r="D334"/>
  <c r="D335"/>
  <c r="D336"/>
  <c r="D337"/>
  <c r="D338"/>
  <c r="D339"/>
  <c r="D340"/>
  <c r="D341"/>
  <c r="D342"/>
  <c r="D343"/>
  <c r="D344"/>
  <c r="D345"/>
  <c r="D346"/>
  <c r="D349"/>
  <c r="D352"/>
  <c r="D353"/>
  <c r="D354"/>
  <c r="D355"/>
  <c r="D361"/>
  <c r="D362"/>
  <c r="D367"/>
  <c r="D368"/>
  <c r="D371"/>
  <c r="D372"/>
  <c r="D373"/>
  <c r="D374"/>
  <c r="D375"/>
  <c r="D376"/>
  <c r="D377"/>
  <c r="D378"/>
  <c r="D379"/>
  <c r="D380"/>
  <c r="D381"/>
  <c r="D382"/>
  <c r="D383"/>
  <c r="D384"/>
  <c r="D385"/>
  <c r="D386"/>
  <c r="D387"/>
  <c r="D388"/>
  <c r="D389"/>
  <c r="D390"/>
  <c r="D391"/>
  <c r="D392"/>
  <c r="D393"/>
  <c r="D394"/>
  <c r="D395"/>
  <c r="D396"/>
  <c r="D399"/>
  <c r="D400"/>
  <c r="D401"/>
  <c r="D402"/>
  <c r="D405"/>
  <c r="D406"/>
  <c r="D407"/>
  <c r="D408"/>
  <c r="D413"/>
  <c r="D414"/>
  <c r="D415"/>
  <c r="D416"/>
  <c r="D417"/>
  <c r="D418"/>
  <c r="D419"/>
  <c r="D420"/>
  <c r="D421"/>
  <c r="D422"/>
  <c r="D425"/>
  <c r="D426"/>
  <c r="D429"/>
  <c r="D434"/>
  <c r="D435"/>
  <c r="D436"/>
  <c r="D437"/>
  <c r="D438"/>
  <c r="D439"/>
  <c r="D440"/>
  <c r="D441"/>
  <c r="D442"/>
  <c r="D443"/>
  <c r="D444"/>
  <c r="D445"/>
  <c r="D448"/>
  <c r="D449"/>
  <c r="D450"/>
  <c r="D451"/>
  <c r="D452"/>
  <c r="D453"/>
  <c r="D454"/>
  <c r="D455"/>
  <c r="D456"/>
  <c r="D457"/>
  <c r="D458"/>
  <c r="D459"/>
  <c r="D460"/>
  <c r="D461"/>
  <c r="D464"/>
  <c r="D467"/>
  <c r="D469"/>
  <c r="D470"/>
  <c r="D471"/>
  <c r="D474"/>
  <c r="D475"/>
  <c r="D476"/>
  <c r="D479"/>
  <c r="D484"/>
  <c r="D485"/>
  <c r="D486"/>
  <c r="D487"/>
  <c r="D488"/>
  <c r="D489"/>
  <c r="D490"/>
  <c r="D491"/>
  <c r="D492"/>
  <c r="D493"/>
  <c r="D494"/>
  <c r="D495"/>
  <c r="D496"/>
  <c r="D499"/>
  <c r="D500"/>
  <c r="D501"/>
  <c r="D502"/>
  <c r="D503"/>
  <c r="D504"/>
  <c r="D505"/>
  <c r="D506"/>
  <c r="D507"/>
  <c r="D508"/>
  <c r="D509"/>
  <c r="D510"/>
  <c r="D511"/>
  <c r="D512"/>
  <c r="D513"/>
  <c r="D516"/>
  <c r="D517"/>
  <c r="D518"/>
  <c r="D519"/>
  <c r="D524"/>
  <c r="D529"/>
  <c r="D530"/>
  <c r="D531"/>
  <c r="D536"/>
  <c r="D537"/>
  <c r="D538"/>
  <c r="D543"/>
  <c r="D544"/>
  <c r="D545"/>
  <c r="D546"/>
  <c r="D547"/>
  <c r="D548"/>
  <c r="D549"/>
  <c r="D550"/>
  <c r="D553"/>
  <c r="D554"/>
  <c r="D555"/>
  <c r="D559"/>
  <c r="D560"/>
  <c r="D561"/>
  <c r="D567"/>
  <c r="D568"/>
  <c r="D569"/>
  <c r="D570"/>
  <c r="D571"/>
  <c r="D572"/>
  <c r="D573"/>
  <c r="D574"/>
  <c r="D575"/>
  <c r="D576"/>
  <c r="D577"/>
  <c r="D580"/>
  <c r="D581"/>
  <c r="D582"/>
  <c r="D583"/>
  <c r="D584"/>
  <c r="D585"/>
  <c r="D586"/>
  <c r="D587"/>
  <c r="D592"/>
  <c r="D593"/>
  <c r="D594"/>
  <c r="D595"/>
  <c r="D598"/>
  <c r="D599"/>
  <c r="D604"/>
  <c r="D605"/>
  <c r="D606"/>
  <c r="D607"/>
  <c r="D608"/>
  <c r="D609"/>
  <c r="D610"/>
  <c r="D613"/>
  <c r="D616"/>
  <c r="D617"/>
  <c r="D618"/>
  <c r="D619"/>
  <c r="D620"/>
  <c r="D621"/>
  <c r="D622"/>
  <c r="D623"/>
  <c r="D624"/>
  <c r="D632"/>
  <c r="D633"/>
  <c r="D634"/>
  <c r="D635"/>
  <c r="D636"/>
  <c r="D637"/>
  <c r="D638"/>
  <c r="D639"/>
  <c r="D640"/>
  <c r="D641"/>
  <c r="D642"/>
  <c r="D643"/>
  <c r="D644"/>
  <c r="D645"/>
  <c r="D646"/>
  <c r="D647"/>
  <c r="D648"/>
  <c r="D649"/>
  <c r="D650"/>
  <c r="D651"/>
  <c r="D654"/>
  <c r="D655"/>
  <c r="D656"/>
  <c r="D657"/>
  <c r="D658"/>
  <c r="D659"/>
  <c r="D660"/>
  <c r="D661"/>
  <c r="D662"/>
  <c r="D663"/>
  <c r="D664"/>
  <c r="D665"/>
  <c r="D666"/>
  <c r="D667"/>
  <c r="D668"/>
  <c r="D669"/>
  <c r="D670"/>
  <c r="D671"/>
  <c r="D672"/>
  <c r="D673"/>
  <c r="D674"/>
  <c r="D675"/>
  <c r="D676"/>
  <c r="D677"/>
  <c r="D678"/>
  <c r="D681"/>
  <c r="D683"/>
  <c r="D688"/>
  <c r="D689"/>
  <c r="D690"/>
  <c r="D691"/>
  <c r="D692"/>
  <c r="D695"/>
  <c r="D696"/>
  <c r="D697"/>
  <c r="D698"/>
  <c r="D699"/>
  <c r="D700"/>
  <c r="D701"/>
  <c r="D702"/>
  <c r="D703"/>
  <c r="D704"/>
  <c r="D709"/>
  <c r="D710"/>
  <c r="D711"/>
  <c r="D712"/>
  <c r="D713"/>
  <c r="D714"/>
  <c r="D715"/>
  <c r="D716"/>
  <c r="D717"/>
  <c r="D718"/>
  <c r="D719"/>
  <c r="D720"/>
  <c r="D723"/>
  <c r="D726"/>
  <c r="D730"/>
  <c r="D731"/>
  <c r="D737"/>
  <c r="D740"/>
  <c r="D741"/>
  <c r="D742"/>
  <c r="D743"/>
  <c r="D744"/>
  <c r="D745"/>
  <c r="D746"/>
  <c r="D747"/>
  <c r="D748"/>
  <c r="D749"/>
  <c r="D750"/>
  <c r="D751"/>
  <c r="D756"/>
  <c r="D757"/>
  <c r="D758"/>
  <c r="D759"/>
  <c r="D760"/>
  <c r="D761"/>
  <c r="D762"/>
  <c r="D763"/>
  <c r="D764"/>
  <c r="D765"/>
  <c r="D766"/>
  <c r="D767"/>
  <c r="D768"/>
  <c r="D771"/>
  <c r="D772"/>
  <c r="D775"/>
  <c r="D776"/>
  <c r="D777"/>
  <c r="D778"/>
  <c r="D783"/>
  <c r="D784"/>
  <c r="D785"/>
  <c r="D786"/>
  <c r="D787"/>
  <c r="D788"/>
  <c r="D789"/>
  <c r="D790"/>
  <c r="D791"/>
  <c r="D792"/>
  <c r="D793"/>
  <c r="D798"/>
  <c r="D799"/>
  <c r="D800"/>
  <c r="D801"/>
  <c r="D802"/>
  <c r="D803"/>
  <c r="D804"/>
  <c r="D805"/>
  <c r="D806"/>
  <c r="D811"/>
  <c r="D812"/>
  <c r="D813"/>
  <c r="D814"/>
  <c r="D815"/>
  <c r="D816"/>
  <c r="D817"/>
  <c r="D818"/>
  <c r="D819"/>
  <c r="D820"/>
  <c r="D821"/>
  <c r="D822"/>
  <c r="D823"/>
  <c r="D824"/>
  <c r="D825"/>
  <c r="D826"/>
  <c r="D827"/>
  <c r="D828"/>
  <c r="D829"/>
  <c r="D830"/>
  <c r="D831"/>
  <c r="D832"/>
  <c r="D835"/>
  <c r="D836"/>
  <c r="D837"/>
  <c r="D838"/>
  <c r="D839"/>
  <c r="D840"/>
  <c r="D841"/>
  <c r="D842"/>
  <c r="D843"/>
  <c r="D844"/>
  <c r="D845"/>
  <c r="D846"/>
  <c r="D847"/>
  <c r="D848"/>
  <c r="D849"/>
  <c r="D850"/>
  <c r="D851"/>
  <c r="D852"/>
  <c r="D853"/>
  <c r="D854"/>
  <c r="D855"/>
  <c r="D856"/>
  <c r="D857"/>
  <c r="D858"/>
  <c r="D859"/>
  <c r="D860"/>
  <c r="D861"/>
  <c r="D862"/>
  <c r="D863"/>
  <c r="D864"/>
  <c r="D865"/>
  <c r="D866"/>
  <c r="D867"/>
  <c r="D868"/>
  <c r="D869"/>
  <c r="D870"/>
  <c r="D871"/>
  <c r="D872"/>
  <c r="D873"/>
  <c r="D874"/>
  <c r="D875"/>
  <c r="D878"/>
  <c r="D883"/>
  <c r="D884"/>
  <c r="D885"/>
  <c r="D886"/>
  <c r="D887"/>
  <c r="D890"/>
  <c r="D893"/>
  <c r="D894"/>
  <c r="D895"/>
  <c r="D896"/>
  <c r="D897"/>
  <c r="D898"/>
  <c r="D901"/>
  <c r="D906"/>
  <c r="D907"/>
  <c r="D908"/>
  <c r="D909"/>
  <c r="D910"/>
  <c r="D911"/>
  <c r="D912"/>
  <c r="D913"/>
  <c r="D914"/>
  <c r="D915"/>
  <c r="D916"/>
  <c r="D917"/>
  <c r="D918"/>
  <c r="D919"/>
  <c r="D922"/>
  <c r="D923"/>
  <c r="D924"/>
  <c r="D925"/>
  <c r="D926"/>
  <c r="D927"/>
  <c r="D928"/>
  <c r="D929"/>
  <c r="D930"/>
  <c r="D931"/>
  <c r="D932"/>
  <c r="D933"/>
  <c r="D934"/>
  <c r="D935"/>
  <c r="D936"/>
  <c r="D937"/>
  <c r="D940"/>
  <c r="D941"/>
  <c r="D946"/>
  <c r="D949"/>
  <c r="D952"/>
  <c r="D957"/>
  <c r="D958"/>
  <c r="D959"/>
  <c r="D960"/>
  <c r="D961"/>
  <c r="D962"/>
  <c r="D963"/>
  <c r="D966"/>
  <c r="D967"/>
  <c r="D968"/>
  <c r="D969"/>
  <c r="D970"/>
  <c r="D971"/>
  <c r="D974"/>
  <c r="D979"/>
  <c r="D982"/>
  <c r="D987"/>
  <c r="D988"/>
  <c r="D989"/>
  <c r="D992"/>
  <c r="D995"/>
  <c r="D1000"/>
  <c r="D1001"/>
  <c r="D1002"/>
  <c r="D1003"/>
  <c r="D1004"/>
  <c r="D1005"/>
  <c r="D1006"/>
  <c r="D1007"/>
  <c r="D1010"/>
  <c r="D1015"/>
  <c r="D1016"/>
  <c r="D1019"/>
  <c r="D1020"/>
  <c r="D1021"/>
  <c r="D1022"/>
  <c r="D1023"/>
  <c r="D1024"/>
  <c r="D1025"/>
  <c r="D1026"/>
  <c r="D1027"/>
  <c r="D1028"/>
  <c r="D1029"/>
  <c r="D1030"/>
  <c r="D1033"/>
  <c r="D1038"/>
  <c r="D1039"/>
  <c r="D1040"/>
  <c r="D1041"/>
  <c r="D1046"/>
  <c r="D1047"/>
  <c r="D1048"/>
  <c r="D1049"/>
  <c r="D1052"/>
  <c r="D1060"/>
  <c r="D1065"/>
  <c r="D1066"/>
  <c r="D1067"/>
  <c r="D1068"/>
  <c r="D1069"/>
  <c r="D1070"/>
  <c r="D1071"/>
  <c r="D1072"/>
  <c r="D1073"/>
  <c r="D1074"/>
  <c r="D1077"/>
  <c r="D1078"/>
  <c r="D1079"/>
  <c r="D1080"/>
  <c r="D1081"/>
  <c r="D1082"/>
  <c r="D1083"/>
  <c r="D1084"/>
  <c r="D1085"/>
  <c r="D1086"/>
  <c r="D1087"/>
  <c r="D1090"/>
  <c r="D1091"/>
  <c r="D1092"/>
  <c r="D1093"/>
  <c r="D1094"/>
  <c r="D1097"/>
  <c r="D1098"/>
  <c r="D1099"/>
  <c r="D1104"/>
  <c r="D1105"/>
  <c r="D1106"/>
  <c r="D1109"/>
  <c r="D1112"/>
  <c r="D1117"/>
  <c r="D1118"/>
  <c r="D1119"/>
  <c r="D1120"/>
  <c r="D1121"/>
  <c r="D1122"/>
  <c r="D1123"/>
  <c r="D1124"/>
  <c r="D1125"/>
  <c r="D1126"/>
  <c r="D1127"/>
  <c r="D1128"/>
  <c r="D1131"/>
  <c r="D1132"/>
  <c r="D1133"/>
  <c r="D1134"/>
  <c r="D1135"/>
  <c r="D1136"/>
  <c r="D1137"/>
  <c r="D1138"/>
  <c r="D1139"/>
  <c r="D1140"/>
  <c r="D1141"/>
  <c r="D1142"/>
  <c r="D1143"/>
  <c r="D1144"/>
  <c r="D1145"/>
  <c r="D1147"/>
  <c r="D1148"/>
  <c r="D1149"/>
  <c r="D1150"/>
  <c r="D1151"/>
  <c r="D1152"/>
  <c r="D1153"/>
  <c r="D1154"/>
  <c r="D1155"/>
  <c r="D1156"/>
  <c r="D1157"/>
  <c r="D1158"/>
  <c r="D1160"/>
  <c r="D1161"/>
  <c r="D1162"/>
  <c r="D1163"/>
  <c r="D1166"/>
  <c r="D1167"/>
  <c r="D1168"/>
  <c r="D1169"/>
  <c r="D1170"/>
  <c r="D1171"/>
  <c r="D1172"/>
  <c r="D1173"/>
  <c r="D1174"/>
  <c r="D1177"/>
  <c r="D1178"/>
  <c r="D1179"/>
  <c r="D1180"/>
  <c r="D1182"/>
  <c r="D1185"/>
  <c r="D1186"/>
  <c r="D1187"/>
  <c r="D1188"/>
  <c r="D1193"/>
  <c r="D1196"/>
  <c r="D1197"/>
  <c r="D1198"/>
  <c r="D1199"/>
  <c r="D1200"/>
  <c r="D1201"/>
  <c r="D1202"/>
  <c r="D1207"/>
  <c r="D1208"/>
  <c r="D1209"/>
  <c r="D1210"/>
  <c r="D1211"/>
  <c r="D1212"/>
  <c r="D1213"/>
  <c r="D1214"/>
  <c r="D1215"/>
  <c r="D1216"/>
  <c r="D1217"/>
  <c r="D1220"/>
  <c r="D1221"/>
  <c r="D1222"/>
  <c r="D1223"/>
  <c r="D1228"/>
  <c r="D1231"/>
  <c r="D1233"/>
  <c r="D1236"/>
  <c r="D1237"/>
  <c r="D1238"/>
  <c r="D1243"/>
  <c r="D1244"/>
  <c r="D1245"/>
  <c r="D1246"/>
  <c r="D1247"/>
  <c r="D1248"/>
  <c r="D1249"/>
  <c r="D1250"/>
  <c r="D1251"/>
  <c r="D1252"/>
  <c r="D1253"/>
  <c r="D1254"/>
  <c r="D1255"/>
  <c r="D1256"/>
  <c r="D1259"/>
  <c r="D1260"/>
  <c r="D1261"/>
  <c r="D1262"/>
  <c r="D1263"/>
  <c r="D1266"/>
  <c r="D1271"/>
  <c r="D1274"/>
  <c r="D1279"/>
  <c r="D1280"/>
  <c r="D1281"/>
  <c r="D1282"/>
  <c r="D1283"/>
  <c r="D1284"/>
  <c r="D1285"/>
  <c r="D1286"/>
  <c r="D1287"/>
  <c r="D1288"/>
  <c r="D1289"/>
  <c r="D1290"/>
  <c r="D1291"/>
  <c r="D1292"/>
  <c r="D1293"/>
  <c r="D1295"/>
  <c r="D1296"/>
  <c r="D1297"/>
  <c r="D1300"/>
  <c r="D1303"/>
  <c r="D1304"/>
  <c r="D1305"/>
  <c r="D1306"/>
  <c r="D1307"/>
  <c r="D1308"/>
  <c r="D1309"/>
  <c r="D1312"/>
  <c r="D1313"/>
  <c r="D1318"/>
  <c r="D1323"/>
  <c r="D1324"/>
  <c r="D1325"/>
  <c r="D1326"/>
  <c r="D1327"/>
  <c r="D1330"/>
  <c r="D1331"/>
  <c r="D1334"/>
  <c r="D1335"/>
  <c r="D1336"/>
  <c r="D1337"/>
  <c r="D1338"/>
  <c r="D1339"/>
  <c r="D1340"/>
  <c r="D1341"/>
  <c r="D1344"/>
  <c r="D1345"/>
  <c r="D1346"/>
  <c r="D1349"/>
  <c r="D1350"/>
  <c r="D1351"/>
  <c r="D1352"/>
  <c r="D1353"/>
  <c r="D1358"/>
  <c r="D1359"/>
  <c r="D1360"/>
  <c r="D1361"/>
  <c r="D1362"/>
  <c r="D1365"/>
  <c r="D1366"/>
  <c r="D1367"/>
  <c r="D1368"/>
  <c r="D1369"/>
  <c r="D1370"/>
  <c r="D1371"/>
  <c r="D1372"/>
  <c r="D1373"/>
  <c r="D1374"/>
  <c r="D1375"/>
  <c r="D1376"/>
  <c r="D1379"/>
  <c r="D1380"/>
  <c r="D1381"/>
  <c r="D1386"/>
  <c r="D1387"/>
  <c r="D1388"/>
  <c r="D1389"/>
  <c r="D1390"/>
  <c r="D1391"/>
  <c r="D1392"/>
  <c r="D1393"/>
  <c r="D1394"/>
  <c r="D1395"/>
  <c r="D1396"/>
  <c r="D1397"/>
  <c r="D1398"/>
  <c r="D1401"/>
  <c r="D1402"/>
  <c r="D1403"/>
  <c r="D1404"/>
  <c r="D1405"/>
  <c r="D1406"/>
  <c r="D1407"/>
  <c r="D1408"/>
  <c r="D1409"/>
  <c r="D1410"/>
  <c r="D1411"/>
  <c r="D1412"/>
  <c r="D1413"/>
  <c r="D1414"/>
  <c r="D1415"/>
  <c r="D1416"/>
  <c r="D1417"/>
  <c r="D1418"/>
  <c r="D1419"/>
  <c r="D1420"/>
  <c r="D1421"/>
  <c r="D1422"/>
  <c r="D1423"/>
  <c r="D1424"/>
  <c r="D1425"/>
  <c r="D1428"/>
  <c r="D1431"/>
  <c r="D1433"/>
  <c r="D1436"/>
  <c r="D1437"/>
  <c r="D1438"/>
  <c r="D1443"/>
  <c r="D1444"/>
  <c r="D1445"/>
  <c r="D1446"/>
  <c r="D1447"/>
  <c r="D1448"/>
  <c r="D1449"/>
  <c r="D1450"/>
  <c r="D1451"/>
  <c r="D1452"/>
  <c r="D1453"/>
  <c r="D1456"/>
  <c r="D1457"/>
  <c r="D1458"/>
  <c r="D1459"/>
  <c r="D1460"/>
  <c r="D1461"/>
  <c r="D1462"/>
  <c r="D1463"/>
  <c r="D1464"/>
  <c r="D1465"/>
  <c r="D1468"/>
  <c r="D1473"/>
  <c r="D1474"/>
  <c r="D1475"/>
  <c r="D1476"/>
  <c r="D1479"/>
  <c r="D1484"/>
  <c r="D1485"/>
  <c r="D1488"/>
  <c r="D1489"/>
  <c r="D1490"/>
  <c r="D1493"/>
  <c r="D1498"/>
  <c r="D1499"/>
  <c r="D1500"/>
  <c r="D1501"/>
  <c r="D1502"/>
  <c r="D1503"/>
  <c r="D1506"/>
  <c r="D1511"/>
  <c r="D1512"/>
  <c r="D1513"/>
  <c r="D1514"/>
  <c r="D1515"/>
  <c r="D1516"/>
  <c r="D1517"/>
  <c r="D1518"/>
  <c r="D1519"/>
  <c r="D1522"/>
  <c r="D1523"/>
  <c r="D1524"/>
  <c r="D1525"/>
  <c r="D1528"/>
  <c r="D1529"/>
  <c r="D1530"/>
  <c r="D1535"/>
  <c r="D1536"/>
  <c r="D1537"/>
  <c r="D1538"/>
  <c r="D1539"/>
  <c r="D1540"/>
  <c r="D1541"/>
  <c r="D1542"/>
  <c r="D1543"/>
  <c r="D1544"/>
  <c r="D1545"/>
  <c r="D1546"/>
  <c r="D1549"/>
  <c r="D1550"/>
  <c r="D1551"/>
  <c r="D1552"/>
  <c r="D1553"/>
  <c r="D1554"/>
  <c r="D1557"/>
  <c r="D1558"/>
  <c r="D1559"/>
  <c r="D1582"/>
  <c r="D1564"/>
  <c r="D1565"/>
  <c r="D1566"/>
  <c r="D1567"/>
  <c r="D1568"/>
  <c r="D1569"/>
  <c r="D1570"/>
  <c r="D1571"/>
  <c r="D1574"/>
  <c r="D1575"/>
  <c r="D1576"/>
  <c r="D1577"/>
  <c r="D1587"/>
  <c r="D1588"/>
  <c r="D1589"/>
  <c r="D1590"/>
  <c r="D1591"/>
  <c r="D1592"/>
  <c r="D1593"/>
  <c r="D1594"/>
  <c r="D1595"/>
  <c r="D1596"/>
  <c r="D1599"/>
  <c r="D1600"/>
  <c r="D1601"/>
  <c r="D1602"/>
  <c r="D1603"/>
  <c r="D1604"/>
  <c r="D1607"/>
  <c r="D1612"/>
  <c r="D1613"/>
  <c r="D1614"/>
  <c r="D1615"/>
  <c r="D1616"/>
  <c r="D1617"/>
  <c r="D1618"/>
  <c r="D1619"/>
  <c r="D1620"/>
  <c r="D1621"/>
  <c r="D1624"/>
  <c r="D1625"/>
  <c r="D1626"/>
  <c r="D1627"/>
  <c r="D1628"/>
  <c r="D1629"/>
  <c r="D1630"/>
  <c r="D1631"/>
  <c r="D1632"/>
  <c r="D1633"/>
  <c r="D1634"/>
  <c r="D1637"/>
  <c r="D1638"/>
  <c r="D1639"/>
  <c r="D1640"/>
  <c r="D1641"/>
  <c r="D1642"/>
  <c r="D1643"/>
  <c r="D1648"/>
  <c r="D1649"/>
  <c r="D1652"/>
  <c r="D1657"/>
  <c r="D1658"/>
  <c r="D1661"/>
  <c r="D1662"/>
  <c r="D1665"/>
  <c r="C1439"/>
  <c r="C12"/>
  <c r="J13" i="3"/>
  <c r="I16"/>
  <c r="G32"/>
  <c r="D73" i="2"/>
  <c r="D7"/>
  <c r="J25" i="3"/>
  <c r="D21" i="2"/>
  <c r="D5"/>
  <c r="D36"/>
  <c r="D6"/>
  <c r="D8"/>
  <c r="D101"/>
  <c r="D9"/>
  <c r="D116"/>
  <c r="D11"/>
  <c r="J8" i="3"/>
  <c r="J14"/>
  <c r="D16"/>
  <c r="E16"/>
  <c r="F16"/>
  <c r="G16"/>
  <c r="H16"/>
  <c r="J26"/>
  <c r="K26"/>
  <c r="J28"/>
  <c r="J29"/>
  <c r="K29"/>
  <c r="D32"/>
  <c r="E32"/>
  <c r="F32"/>
  <c r="H32"/>
  <c r="I32"/>
  <c r="C38"/>
  <c r="C44"/>
  <c r="G41"/>
  <c r="C13" i="2"/>
  <c r="C15"/>
  <c r="C14"/>
  <c r="C21"/>
  <c r="C31"/>
  <c r="C97"/>
  <c r="C117"/>
  <c r="C108"/>
  <c r="C114"/>
  <c r="J30" i="3"/>
  <c r="J24"/>
  <c r="J23"/>
  <c r="J27"/>
  <c r="J32"/>
  <c r="J12"/>
  <c r="J7"/>
  <c r="J11"/>
  <c r="C32"/>
  <c r="J6"/>
  <c r="C16"/>
  <c r="J9"/>
  <c r="J16"/>
  <c r="L39"/>
  <c r="C15" i="1"/>
  <c r="D14" i="2"/>
  <c r="D10"/>
  <c r="D13"/>
  <c r="C16" i="1"/>
  <c r="C17"/>
  <c r="D15" i="2"/>
</calcChain>
</file>

<file path=xl/comments1.xml><?xml version="1.0" encoding="utf-8"?>
<comments xmlns="http://schemas.openxmlformats.org/spreadsheetml/2006/main">
  <authors>
    <author>veve</author>
  </authors>
  <commentList>
    <comment ref="C445" authorId="0">
      <text>
        <r>
          <rPr>
            <b/>
            <sz val="10"/>
            <color indexed="81"/>
            <rFont val="Tahoma"/>
          </rPr>
          <t>veve:</t>
        </r>
        <r>
          <rPr>
            <sz val="10"/>
            <color indexed="81"/>
            <rFont val="Tahoma"/>
          </rPr>
          <t xml:space="preserve">
comprende 49.843,44
 € para proy.Formar, Recuperar y Emprender</t>
        </r>
      </text>
    </comment>
    <comment ref="C1401" authorId="0">
      <text>
        <r>
          <rPr>
            <b/>
            <sz val="10"/>
            <color indexed="81"/>
            <rFont val="Tahoma"/>
          </rPr>
          <t>veve:</t>
        </r>
        <r>
          <rPr>
            <sz val="10"/>
            <color indexed="81"/>
            <rFont val="Tahoma"/>
          </rPr>
          <t xml:space="preserve">
comprende 45.000 € contrato + ampliacion Codican; y contrato fotocopiadoras conserjes</t>
        </r>
      </text>
    </comment>
  </commentList>
</comments>
</file>

<file path=xl/sharedStrings.xml><?xml version="1.0" encoding="utf-8"?>
<sst xmlns="http://schemas.openxmlformats.org/spreadsheetml/2006/main" count="2135" uniqueCount="1327">
  <si>
    <t>2015/78</t>
  </si>
  <si>
    <t>Servicio de peluquería para corte de pelo a los pacientes Hptal. Dolores</t>
  </si>
  <si>
    <t>2015/79</t>
  </si>
  <si>
    <t>Serv.de regeneración del césped natural del campo de fútbol Rosendo Hernández de la Ciudad Deportiva de Miraflores</t>
  </si>
  <si>
    <t>2015/80</t>
  </si>
  <si>
    <t>Serv.de mantenim.de zonas ajardinadas de la Residencia de Pensionistas</t>
  </si>
  <si>
    <t>2015/81</t>
  </si>
  <si>
    <t>Serv.de mantenimiento de marquesinas de tipología rústica y urbana</t>
  </si>
  <si>
    <t>2015/82</t>
  </si>
  <si>
    <t>Conv.de colab.con la Delegación Española de la Fund.Europea para la Sociedad de la información para la puesta en marcha del servicio Administratel, la atención a los ciudadanos y la eficiencia en los gastos de gestión administrativa</t>
  </si>
  <si>
    <t>2015/84</t>
  </si>
  <si>
    <t>Suministro de copiado e impresión de máquinas multifunción</t>
  </si>
  <si>
    <t>162.227.13</t>
  </si>
  <si>
    <t>231.227.10</t>
  </si>
  <si>
    <t>2015/92</t>
  </si>
  <si>
    <t>Serv.de mantenim.y conservación de los jardines del Hptal.Dolores</t>
  </si>
  <si>
    <t>SUBV. A ENTIDADES SIN ÁNIMO DE LUCRO PARA PROYECTOS GENERADORES DE EMPLEO</t>
  </si>
  <si>
    <t>SUBV. FUNCASOR PROYECTO CAMINO AL EMPLEO 2017</t>
  </si>
  <si>
    <t>SUBV. ISONORTE ITINERARIO INSERCIÓN LABORAL PENITENCIARIO LA PALMA</t>
  </si>
  <si>
    <t>AYUDAS AL ESTUDIO Y ENSEÑANZA 2016/2017</t>
  </si>
  <si>
    <t>BECAS DE INMERSIÓN LINGÜÍSTICA</t>
  </si>
  <si>
    <t>ACTIVIDADES EDUCATIVAS</t>
  </si>
  <si>
    <t>CONVENIO COLABORACIÓN ULL GRADUADO EN ARQUITECTURA TÉCNICA</t>
  </si>
  <si>
    <t>CONVENIO COLABORACIÓN ULL MÁSTER EN DESARROLLO REGIONAL</t>
  </si>
  <si>
    <t>ACTOS X ANIVERSARIO MUSEO ARQUEOLÓGICO</t>
  </si>
  <si>
    <t>ESCULTURA HOMENAJE FÉLIX FRANCISCO CASANOVA</t>
  </si>
  <si>
    <t>RECONOCIMIENTO FIGURAS DIONISIO O´DALY, ANSELMO PÉREZ DE BRITO, SANTIAGO ALBERTOS Y AMBROSIO STAFORD</t>
  </si>
  <si>
    <t>REMODELACIÓN ZONA EXPOSITIVA MUSEO ARQUEOLÓGICO</t>
  </si>
  <si>
    <t>V FERIA INSULAR DE ARTE</t>
  </si>
  <si>
    <t>MERCADO DE ARTE ARTÍSTICAS LOCALES</t>
  </si>
  <si>
    <t>III FERIA CULTURAS DEL MUNDO - PUNTAGORDA</t>
  </si>
  <si>
    <t>ENCUENTO DE BANDAS DE MÚSICA SANTA CECILIA</t>
  </si>
  <si>
    <t>VI ENCUENTRO DE MÚSICA Y DANZA DE NAVIDAD</t>
  </si>
  <si>
    <t>II ENCUENTRO DE ESCRITORES FÉLIX FRANCISCO CASANOVA</t>
  </si>
  <si>
    <t>V CONCIERTOS JAZZ EN PLAZAS CON ENCANTO</t>
  </si>
  <si>
    <t>CONCIERTO BIG BAND DE CANARIAS</t>
  </si>
  <si>
    <t>ACTOS HOMENAJE 40 ANIVERSARIO MUERTE FÉLIX FRANCISCO CASANOVA</t>
  </si>
  <si>
    <t>ACTOS HOMENAJE TRAYECTORIA LUIS MORERA</t>
  </si>
  <si>
    <t>FESTIVAL DE LA PALABRA - GARAFÍA</t>
  </si>
  <si>
    <t>PROYECTOS GRABACIÓN DISCOS BANDAS DE MÚSICA MUNICIPALES</t>
  </si>
  <si>
    <t>ACTO CENTENARIO NACIMIENTO CARMEN AROZENA</t>
  </si>
  <si>
    <t>SUBV. ACADEMIA DE INSTRUMENTOS DE MÚSICA CLÁSICA - AYTO. VILLA DE MAZO</t>
  </si>
  <si>
    <t>SUBV. AYTO. TAZACORETE ACTIVIDAD CULTURAL ESPECIAL ARRAIGO FERIA ALEMANA</t>
  </si>
  <si>
    <t>SUBV. AYTO. EL PASO ACTIVICAD CULTURAL ESPECIAL ARRAIGO FESTIVAL INTERNACIONAL MÚSICA EL PASO</t>
  </si>
  <si>
    <t>SUBV. AYTO. TIJARAFE ACTIVIDAD CULTURAL ESPECIAL ARRAIGO FESTIVAL PUNTO CUBANO</t>
  </si>
  <si>
    <t>SUBV. AYTO. S/C DE LA PALMA ACTIVIDAD CULTURAL ESPECIAL ARRAIGO NOCHE CUBANA</t>
  </si>
  <si>
    <t>SUBV. AYTO. BREÑA BAJA ACTIVIDAD CULTURAL ESPECIAL ARRAIGO DÍA DE LA MADRE</t>
  </si>
  <si>
    <t>SUBV. AYTO. BREÑA ALTA ACTIVIDAD CULTURAL ESPECIAL ARRAIGO LLEGADA DEL CONDE DE LOS ÁLAMOS</t>
  </si>
  <si>
    <t>PROYECCIONES DOCUMENTAL DEL MES</t>
  </si>
  <si>
    <t>SUBV. ASOC. CULTURAL LOS VIEJOS GRABACIÓN NUEVO DISCO</t>
  </si>
  <si>
    <t>RESTAURACIÓN DE PIEZAS FOTOGRÁFICAS CONSERVADAS EN EL ARCHIVO INSULAR</t>
  </si>
  <si>
    <t>ADQUISICIÓN PARCELA PARA LA CONSTRUCCIÓN CENTRO DE INTERPRETACIÓN BURACAS</t>
  </si>
  <si>
    <t>ACTUACIONES CULTURALES EN FIESTAS POPULARES</t>
  </si>
  <si>
    <t>SUBV. AYTO. TIJARAFE FIESTA VALOR ETNOGRÁFICO DANZA DEL DIABLO</t>
  </si>
  <si>
    <t>SUBV. AYTO. TAZACORTE FIESTA VALOR ETNOGRÁFICO SAN MIGUEL Y CABALLOS FUFOS</t>
  </si>
  <si>
    <t>SUBV. AYTO. EL PASO FIESTA VALOR ETNOGRÁFICO CORAZÓN DE JESÚS</t>
  </si>
  <si>
    <t>SUBV. AYTO. FUENCALIENTE FIESTA VALOR ETNOGRÁFICO VENDIMIA - CABALLOS FUSCOS</t>
  </si>
  <si>
    <t>SUBV. AYTO. VILLA DE MAZO FIESTA VALOR ETNOGRÁFICO CORPUS CHRISTI</t>
  </si>
  <si>
    <t>SUBV. AYTO. BREÑA BAJA FIESTA VALOR ETNOGRÁFICO CRUCES</t>
  </si>
  <si>
    <t>SUBV. AYTO. BREÑA ALTA FIESTA VALOR ETNOGRÁFICO CRUCES</t>
  </si>
  <si>
    <t>SUBV. AYTO. S/C DE LA PALMA FIESTA VALOR ETNOGRÁFICO MAYOS</t>
  </si>
  <si>
    <t>SUBV. ASOC. VECINOS EL CABOCO HOYO DE MAZO FIESTA VALOR ETNOGRÁFICO BORRACHITO FOGATERO</t>
  </si>
  <si>
    <t>ARRENDAMIENTO OFICINAS JUVENTUD</t>
  </si>
  <si>
    <t>PRESTACIÓN SERVICIOS COMUNICACIÓN Y REDES</t>
  </si>
  <si>
    <t>JORNADAS Y CURSOS DE FORMACIÓN DEPORTIVA</t>
  </si>
  <si>
    <t>PRESTACIÓN SERVICIOS COMUNICACIÓ Y REDES</t>
  </si>
  <si>
    <t>JUEGOS DEPORTIVOS Y CAMPAÑAS DEPORTIVAS</t>
  </si>
  <si>
    <t>PROMOCIÓN CARRERAS DE ORIENTACIÓN</t>
  </si>
  <si>
    <t>INDUMENTARIA DEPORTIVA CAMPEONATOS DE CANARIAS</t>
  </si>
  <si>
    <t>CAMPEONATOS DE VERANO</t>
  </si>
  <si>
    <t>CURSOS DE NATACIÓN</t>
  </si>
  <si>
    <t>CAMPUS FÚTBOL SALA</t>
  </si>
  <si>
    <t>CAMPUS GIMNASIA RÍTMICA</t>
  </si>
  <si>
    <t>CAMPUS SEMANA SANTA</t>
  </si>
  <si>
    <t>CAMPUS URBANO</t>
  </si>
  <si>
    <t>MATERIAL DEPORTIVO ACTIVIDADES PROPIAS</t>
  </si>
  <si>
    <t>MEMORIAL AMANDA</t>
  </si>
  <si>
    <t>MONITORIZACIÓN ACTIVIDADES Y EVENTOS</t>
  </si>
  <si>
    <t>APORTACIÓN SODEPAL: TRANSVULCANIA 2017</t>
  </si>
  <si>
    <t xml:space="preserve">APORTACIÓN SODEPAL: LA PALMA ECUESTRE </t>
  </si>
  <si>
    <t>PLAN PROMOCIÓN DEPORTIVA BÁSICA MONITORES</t>
  </si>
  <si>
    <t>PROMOCIÓN DEPORTIVA BÁSICA MATERIAL DEPORTIVO</t>
  </si>
  <si>
    <t>PROMOCIÓN DEPORTIVA BÁSICA INDUMENTARIA DEPORTIVA</t>
  </si>
  <si>
    <t>SUBV. CLUB DE ARRASTRE LA CANGA. LIGA INSULAR</t>
  </si>
  <si>
    <t>CONVENIO FEDERACIÓN INSULAR DE BALONCESTO PROMOC. Y TECNIFICACIÓN</t>
  </si>
  <si>
    <t>CONVENIO FEDERACIÓN INSULAR LUCHA CANARIA PROMOC. Y TECNIFICACIÓN</t>
  </si>
  <si>
    <t>CONVENIO FEDERACIÓN INSULAR DE AUTOMOVILISMO PROMOCIÓN Y TECNIFICACIÓN</t>
  </si>
  <si>
    <t>CONVENIO ASOC. AMIGOS PARA PRÁCTICA Y DIF. FÚTBOL SALA PROMOCIÓN Y TECNIFICACIÓN</t>
  </si>
  <si>
    <t>SUBV. CLUB BADMINTON LA PALMA DROP PROMOCIÓN Y TECNIFICACIÓN</t>
  </si>
  <si>
    <t>SUBV. CLUB JUVENTUD TENIS MESA DESPLAZAMIENTO</t>
  </si>
  <si>
    <t>SUBV. CLUB BALONCESTO ROQUE IDAFE AYUDA DESPLAZAMIENTO</t>
  </si>
  <si>
    <t>CONVENIO FEDERACIÓN TINERFEÑA FUTBOL.PROMOCIÓN Y TECNIFICACIÓN</t>
  </si>
  <si>
    <t>SUBV. CLUB BALONC. FELIPE ANTON DESPLAZAMIENTO</t>
  </si>
  <si>
    <t>SUBV. CLUB BALONCESTO DOMINICAS LA PALMA DESPLAZAMIENTO</t>
  </si>
  <si>
    <t>CONVENIO FEDERACIÓN AJEDREZ PROMOCIÓN Y TECNIFICACIÓN</t>
  </si>
  <si>
    <t>SUBV. EVENTOS DEPORTIVOS ENTIDADES PRIVADAS</t>
  </si>
  <si>
    <t>SUBV. ASOC. CANARIAS DE JUEGOS DE ESTRATEGÍA ACAJES OLIMPIADAS MENTALES, PROMOCIÓN Y TECNIFICACIÓN</t>
  </si>
  <si>
    <t>SUBV. CENTRO INSULAR AJEDREZ TORNEO INTERNACIONAL AJEDREZ</t>
  </si>
  <si>
    <t>INTERESES POR OPERACIONES ARRENDAMIENTO FINANCIERO</t>
  </si>
  <si>
    <t>CUOTAS LEASING VEHÍCULOS DEPORTES</t>
  </si>
  <si>
    <t>PROMOCIÓN GASTRONÓMICA DE PRODUCTOS DE LA PALMA</t>
  </si>
  <si>
    <t>CONVENIO AVAPAL CENTRO TESTAJE</t>
  </si>
  <si>
    <t>APORTACIÓN FUNDACIÓN ALHÓNDIGA</t>
  </si>
  <si>
    <t>SUBV. ASOC. AGROGANADERA EL FRESCAL PARA TRILLADO DE CEREAL</t>
  </si>
  <si>
    <t>ENERGÍA</t>
  </si>
  <si>
    <t>SUBV. GASTOS CORRIENTES ARTESANOS LA PALMA</t>
  </si>
  <si>
    <t>SUBV. ASISTENCIAS A FERIAS FUERA DEL ÁMBITO DE CANARIAS</t>
  </si>
  <si>
    <t>SUBV. ASOC. COMERCIANTES-EMPRESARIOS GASTOS FUNCIONAMIENTO</t>
  </si>
  <si>
    <t>PROYECTO MEJORA EQUIPAMIENTO Y DOTACIONES EMERGENCIAS</t>
  </si>
  <si>
    <t>CENTRO SOCIOSANITARIO LAS NIEVES - ALZHEIMER</t>
  </si>
  <si>
    <t>SUBV. FOMENTO A LA CONTRATACIÓN LABORAL CONVOCATORIA 2017</t>
  </si>
  <si>
    <t>SUBV. FOMENTO A LA CONTRATACIÓN LABORAL TITULADOS UNIVERSITARIOS CONVENIO IAC</t>
  </si>
  <si>
    <t>REDACCIÓN PROYECTO ESCUELA INSULAR DE MÚSICA</t>
  </si>
  <si>
    <t>SUBV. REHABILITACIÓN EDIFICIOS VALOR PATRIMONIAL HISTÓRICO</t>
  </si>
  <si>
    <t>INVERSIONES EFICIENCIA ENÉRGETICA</t>
  </si>
  <si>
    <t xml:space="preserve">SUBV. SODEPAL PROYECTO LA PALMA ARTESANÍA </t>
  </si>
  <si>
    <t>CONTRATO PATROCINIO ACAPO FESTIVAL DE MÚSICA 2018</t>
  </si>
  <si>
    <t>CONTRATO PATROCINIO TRAVESÍA A NADO</t>
  </si>
  <si>
    <t>EDICIONES LIBROS DE FOTOGRAFÍAS</t>
  </si>
  <si>
    <t>ADQUISIÓN EQUIPOS INFORMÁTICOS</t>
  </si>
  <si>
    <t>PROYECTO ARCHIVO INSULAR</t>
  </si>
  <si>
    <t>2015/95</t>
  </si>
  <si>
    <t>Serv.de lavandería externa para el lavado de lencería en Hptal. Dolores</t>
  </si>
  <si>
    <t>340.202.01</t>
  </si>
  <si>
    <t>2015/98</t>
  </si>
  <si>
    <t>Encomienda de gestión obra proyecto básico y de ejecución del Ctro.de interpretación cavidades volcánicas</t>
  </si>
  <si>
    <t>Subv. Ayto. Tijarafe Obra Mirador del universo</t>
  </si>
  <si>
    <t>231.226.16</t>
  </si>
  <si>
    <t>231.227.09</t>
  </si>
  <si>
    <t>221.162.05</t>
  </si>
  <si>
    <t>2015/31</t>
  </si>
  <si>
    <t>Servicio de toma de muestras y análisis microbiológicos en canales y superficies de equipos, útiles, paredes y otros en el Matadero Insular exp. SV-16/2014</t>
  </si>
  <si>
    <t>2015/35</t>
  </si>
  <si>
    <t>934.227.08</t>
  </si>
  <si>
    <t>Servicio de colaboración y asistencia a las funciones de gestión recaudatoria con el Excmo. Cabildo Ins.  Exp. SV-33/2013</t>
  </si>
  <si>
    <t>2015/36</t>
  </si>
  <si>
    <t>Servicio de dirección de obra y coordinación de seguridad y salud para la ejecución de la obra Centro de Interpretación Cavidades Volcánicas (acondicionamiento y recuperación medioambiental del tubo volcánico de Todoque) exp. SV-10/2014</t>
  </si>
  <si>
    <t>2015/37</t>
  </si>
  <si>
    <t>Servicio de mantenimiento de aplicaciones informáticas de gestión del servicio de Transporte exp. SV-19/2014</t>
  </si>
  <si>
    <t>OTRAS TRANSFERENCIAS CORRIENTES DE LA AGE</t>
  </si>
  <si>
    <t>FONDO COMPLEMENTARIO DE FINANCIACIÓN</t>
  </si>
  <si>
    <t>PROGRAMA DESARROLLO RURAL FEADER 2014-2020</t>
  </si>
  <si>
    <t>SUBV. PARQUE CULTURAL DE LOS LLANOS DE ARIDANE</t>
  </si>
  <si>
    <t>2015/44</t>
  </si>
  <si>
    <t>431.770.00</t>
  </si>
  <si>
    <t>Convenio Cámara Comercio, Industria y Navegación Vivero de Empresas</t>
  </si>
  <si>
    <t>2015/48</t>
  </si>
  <si>
    <t>432.762.07</t>
  </si>
  <si>
    <t>Subv. Ayto. Breña Baja Museo de la Sal</t>
  </si>
  <si>
    <t>FCA</t>
  </si>
  <si>
    <t>SUBVENCIÓN ADER INVERSIÓN</t>
  </si>
  <si>
    <t>REPARACIÓN Y MANTENIMIENTO PANELES</t>
  </si>
  <si>
    <t>SERVICIOS DE TELECOMUNICACIONES</t>
  </si>
  <si>
    <t>POLIZA DE SEGURO</t>
  </si>
  <si>
    <t>REUNIONES, CURSOS Y CONFERENCIAS</t>
  </si>
  <si>
    <t>OTRAS INVERSIONES EMPLEO</t>
  </si>
  <si>
    <t>SUBVENCIONES PUESTA EN MARCHA DE INICIATIVAS EMPRESARIALES</t>
  </si>
  <si>
    <t>CONSERVACIÓN MAQUINARIA HOSPITAL</t>
  </si>
  <si>
    <t>SUBVENCIONES AGR. GAN. Y PESCA</t>
  </si>
  <si>
    <t>PUBLICACION EN DIARIOS OFICIALES</t>
  </si>
  <si>
    <t xml:space="preserve">LIBROS ESCUELA ENFERMERÍA </t>
  </si>
  <si>
    <t>INTERESES DE DEMORA INFRAESTRUCTURA</t>
  </si>
  <si>
    <t>CONVENIO AEA SERVICIO DE EMERGENCIA</t>
  </si>
  <si>
    <t>MATERIAL DE TRANSPORTE HOSPITAL</t>
  </si>
  <si>
    <t>REPARACIÓN MOBILIARIOS Y ENSERES HOSPITAL</t>
  </si>
  <si>
    <t>REPARACIONES HOSPITAL</t>
  </si>
  <si>
    <t xml:space="preserve">SUBV. AYTO. EL PASO GEST. MUSEO SEDA </t>
  </si>
  <si>
    <t xml:space="preserve">MATERIAL DE OFICINA </t>
  </si>
  <si>
    <t>GAS HOSPITAL</t>
  </si>
  <si>
    <t>COMBUSTIBLES Y CARBURANTES HOSPITAL</t>
  </si>
  <si>
    <t>SUMINISTRO VESTUARIO HOSPITAL</t>
  </si>
  <si>
    <t>PRODUCTOS ALIMENTICIOS HOSPITAL</t>
  </si>
  <si>
    <t>PRODUCTOS FARMACÉUTICOS HOSPITAL</t>
  </si>
  <si>
    <t>PRECIO PÚBLICO PLANTAS VIVERO</t>
  </si>
  <si>
    <t>APORT. ICAP CURSOS FORMACIÓN</t>
  </si>
  <si>
    <t>PRODUCTOS DE LIMPIEZA Y ASEO HOSPITAL</t>
  </si>
  <si>
    <t>OTROS GASTOS DIVERSOS HOSPITAL</t>
  </si>
  <si>
    <t>TERAPIA OCUPACIONAL Y ACTIVIDADES HOSPITAL</t>
  </si>
  <si>
    <t>ADQUISIC. MOBILIARIO Y ENSERES</t>
  </si>
  <si>
    <t>ADQUISICIÓN OTROS BIENES INVENTARIABLES</t>
  </si>
  <si>
    <t>SUBVENCIÓN ADER GASTOS DE FUNCIONAMIENTO</t>
  </si>
  <si>
    <t>CONV. CONSEJO SUPERIOR INVESTIG. CIENTÍFICAS INVESTIG AGRICULTURA SOSTENIBLE</t>
  </si>
  <si>
    <t>TRIBUTOS LOCALES</t>
  </si>
  <si>
    <t xml:space="preserve">       PRESUPUESTO GENERAL DEL EXCMO. CABILDO INSULAR 2016</t>
  </si>
  <si>
    <t>PROTECCIÓN CIVIL</t>
  </si>
  <si>
    <t>ASIST. TÉCNICA ELABORACIÓN PLANES DE EMERGENCIAS</t>
  </si>
  <si>
    <t>FORMACIÓN EN MATERIA DE PROTECCIÓN CIVIL</t>
  </si>
  <si>
    <t>ADMINISTRACIÓN GENERAL DE LA SEGURIDAD Y PROTECCIÓN CIVIL</t>
  </si>
  <si>
    <t>SERVICIO CAPTACIÓN DE IMÁGENES AÉREAS</t>
  </si>
  <si>
    <t>OBRAS EN PUNTOS LIMPIOS</t>
  </si>
  <si>
    <t>ACTIVIDADES DIVERSAS ACCIÓN SOCIAL</t>
  </si>
  <si>
    <t>REUNIONES, CONFERENCIAS Y CURSOS</t>
  </si>
  <si>
    <t>ACCIONES PÚBLICAS RELATIVAS A LA SALUD</t>
  </si>
  <si>
    <t>ACTOS INSTITUCIONALES Y AYUDAS ACTOS MUNICIPALES</t>
  </si>
  <si>
    <t>PROMOCIÓN TURÍSTICA</t>
  </si>
  <si>
    <t>CUOTA ANUAL ARANZADI BASE DE DATOS</t>
  </si>
  <si>
    <t>CULTURA MATERIAL DE OFICINA</t>
  </si>
  <si>
    <t>PUBLICIDAD Y PROPAGANDA CULTURA</t>
  </si>
  <si>
    <t>GASTOS DIVERSOS CULTURA</t>
  </si>
  <si>
    <t>FONDO PUBLICACIONES CABILDO INSULAR</t>
  </si>
  <si>
    <t>FERIA DEL LIBRO CULTURA</t>
  </si>
  <si>
    <t>GASTOS ORGANIZACIÓN PREMIOS CULTURA</t>
  </si>
  <si>
    <t>EQUIPAMIENTO CARPA</t>
  </si>
  <si>
    <t xml:space="preserve">OTRAS ACTIVIDADES CULTURALES                 </t>
  </si>
  <si>
    <t>PREMIOS CULTURA</t>
  </si>
  <si>
    <t>APORTAC. AYTOS. CAMPAÑA DE NAVIDAD</t>
  </si>
  <si>
    <t>RESIDENCIAS DE PENSIONISTAS</t>
  </si>
  <si>
    <t xml:space="preserve">Gtos . Corrientes en bienes y servicios </t>
  </si>
  <si>
    <t>LA PALMA ES UN PUNTO</t>
  </si>
  <si>
    <t>MATERIAL DE OFICINA DEPORTES</t>
  </si>
  <si>
    <t>PUBLICIDAD Y PROPAGANDA DEPORTES</t>
  </si>
  <si>
    <t>FONDO DE CONTINGENCIA SOCIAL</t>
  </si>
  <si>
    <t>APORTACIÓN SODEPAL: ULTRABIKE LA PALMA</t>
  </si>
  <si>
    <t>SUBV. CLUB AUARITA VIVA PROMOCIÓN Y TECNIFICACIÓN VOLEY</t>
  </si>
  <si>
    <t>SUBVENCIÓN EVENTOS DEPORTIVOS AYUNTAMIENTOS</t>
  </si>
  <si>
    <t>SUBV. AYTO. EL PASO CENTRO LÚDICO DEPORTIVO LAS MANCHAS</t>
  </si>
  <si>
    <t>CONVENIO ENCOMIENDA SODEPAL: CENTRO EMPRESARIAL E INDUSTRIAL LA PALMA</t>
  </si>
  <si>
    <t>SUBV. FOMENTO AUTOCONSUMO ENERGÉTICO</t>
  </si>
  <si>
    <t xml:space="preserve">APORTAC. A FEDERACIONES DE COMERCIANTES Y EMPRESARIOS PARA DINAMIZACIÓN SOCIOECONÓMICA </t>
  </si>
  <si>
    <t>OFRENDA REAL SANTUARIO NTRA. SRA. DE LAS NIEVES. ORGANOS DE GOBIERNO</t>
  </si>
  <si>
    <t>SUBV. AYTO. SANTA CRUZ DE LA PALMA ORGANIZACIÓN FIESTA PATRONA INSULAR</t>
  </si>
  <si>
    <t>SUBV. AYTO. DE TAZACORTE PARA LA ORGANIZACIÓN FIESTA PATRÓN INSULAR</t>
  </si>
  <si>
    <t>SOFTWARE PARA INTERCONEXIÓN DE REGISTRO</t>
  </si>
  <si>
    <t>MANTENIMIENTO GESTOR DE TURNOS OFICINA OAC</t>
  </si>
  <si>
    <t>GRABACIONES SESIONES PLENARIAS-CONVENIO FUNDACIÓN EUROPEA SOCIEDAD DE LA INFORMACIÓN</t>
  </si>
  <si>
    <t>PROGRAMAS Y SERVICIOS INFORMÁTICOS</t>
  </si>
  <si>
    <t xml:space="preserve">TRIENIOS </t>
  </si>
  <si>
    <t>INTERESES SERVICIOS ECONÓMICOS</t>
  </si>
  <si>
    <t>SUBV. OBISPADO OBRAS EXTERIORES CENTRO VISITANTES EL TENDAL</t>
  </si>
  <si>
    <t>OBRAS MIRAFLORES</t>
  </si>
  <si>
    <t>OTRAS INVERSIONES</t>
  </si>
  <si>
    <t>ARRENDAMIENTOS DE MAQUINARIA, INSTAL. Y UTILLAJE</t>
  </si>
  <si>
    <t>MATERIAL DE OFICINA AGRICULTURA</t>
  </si>
  <si>
    <t>LIBROS, REVISTAS, PRENSA Y OTRAS PUBLICACIONES</t>
  </si>
  <si>
    <t>COMBUSTIBLES Y CARBURANTES</t>
  </si>
  <si>
    <t>ATENCIONES PROTOCOLARIAS Y REPRESENTANTIVAS</t>
  </si>
  <si>
    <t>AGRICULTURA CUOTA ADER</t>
  </si>
  <si>
    <t>PLAN GERONTOLÓGICO-AYUDA ASOC./CENTRO MAYORES</t>
  </si>
  <si>
    <t>AYUDAS ECONÓMICAS A LAS ASOC,INSTITUC Y ENTIDADES SIN ANIMO DE LUCRO QUE REALICEN PROYECTOS DE CARÁCTER SOCIAL</t>
  </si>
  <si>
    <t>PUBLICIDAD Y PROPAGANDA AGRICULTURA/GANADERIA Y PESCA</t>
  </si>
  <si>
    <t>PUBLICACIÓN EN DIARIOS OFICIALES</t>
  </si>
  <si>
    <t>SEMINARIOS/ SERVICIO AGRIC./GAN./PESCA</t>
  </si>
  <si>
    <t>FERIAS AGRARIAS, PESQUERAS Y GANADERAS</t>
  </si>
  <si>
    <t>REPARACIÓN MAQUINARIA GANADERÍA</t>
  </si>
  <si>
    <t>PIENSOS ALIMENTACIÓN GANADO</t>
  </si>
  <si>
    <t>PRODUCTOS FARMACÉUTICOS GANADERÍA</t>
  </si>
  <si>
    <t>SEMILLAS GANADERÍA</t>
  </si>
  <si>
    <t>SERVICIO DE PROMOCIÓN Y TECNIFICACIÓN VELA</t>
  </si>
  <si>
    <t>OTROS GASTOS DIVERSOS FINCA EXPERIMENTAL</t>
  </si>
  <si>
    <t>OBRAS FINCA Y ADQUISIC. MAQUIN.</t>
  </si>
  <si>
    <t>REPARACIÓN MAQUINARIA</t>
  </si>
  <si>
    <t>MATERIAL TÉCNICO LABORATORIO</t>
  </si>
  <si>
    <t>EQUIPAMIENTOS CULTURALES Y MUSEOS</t>
  </si>
  <si>
    <t>UNIFORME PERSONAL MUSEOS</t>
  </si>
  <si>
    <t>GASTOS DIVERSOS CENTRO DE VISITANTES EL TENDAL</t>
  </si>
  <si>
    <t>MIRADORES LITERARIOS</t>
  </si>
  <si>
    <t>ADQUISICIÓN BIENES INTERÉS HISTÓRICO, ARTÍSTICOS O ETNOGRÁFICOS</t>
  </si>
  <si>
    <t xml:space="preserve">OBRA Y EQUIPAMIENTO MUSEO </t>
  </si>
  <si>
    <t>EXPOSICIONES CULTURALES</t>
  </si>
  <si>
    <t>CREAMOS EN LA PALMA</t>
  </si>
  <si>
    <t>SUBVENCIÓN ASOCIACIÓN VERSADORES TALLER DE REPENTISMOS GTOS. PERSONAL, MANTENIMIENTO Y DESPLAZAMIENTO</t>
  </si>
  <si>
    <t>PROMOCIÓN CINE</t>
  </si>
  <si>
    <t>FESTIVAL DE MÚSICA DE CANARIAS</t>
  </si>
  <si>
    <t>CIRCUITO ISLAS DE MÚSICA, DANZA Y TEATRO</t>
  </si>
  <si>
    <t>PUESTA EN MARCHA DEL PTER</t>
  </si>
  <si>
    <t>CONVENIO COLABORACIÓN IMPLANTANCIÓN PROYECTO EXPERIMENTAL COMPOSTAJE COMUNITARIO</t>
  </si>
  <si>
    <t>CONSTRUCCIÓN ALBERGUES</t>
  </si>
  <si>
    <t>INVERSIONES MEDIO AMBIENTE Y SERVICIOS FORESTALES</t>
  </si>
  <si>
    <t>ADQUISICIÓN TERRENOS ALBERGUE ANIMALES</t>
  </si>
  <si>
    <t>ADQUISICIÓN DOCUMENTAL ELSA LÓPEZ</t>
  </si>
  <si>
    <t>CENTRO DE VISITANTES DE BURACAS</t>
  </si>
  <si>
    <t>SUBVENCIÓN AYTO. EL PASO FORMACIÓN TEATRAL</t>
  </si>
  <si>
    <t>SUBVENCIÓN AYTO. LOS LLANOS DE ARIDANE FORMACIÓN TEATRAL</t>
  </si>
  <si>
    <t>SUBVENCIÓN AYTO. TAZACORTE FORMACIÓN TEATRAL</t>
  </si>
  <si>
    <t>SUBVENCIÓN ARTIFEX PRODUCC. ARTÍSTICAS FESTIVAL ZARZUELA</t>
  </si>
  <si>
    <t>SUBVENCIÓN FESTIVALITO CHUKUMI STUDIO, S.L.</t>
  </si>
  <si>
    <t>SUBVENCIÓN ACAPO CICLO MÚSICA DE CÁMARA "JERÓNIMO SAAVEDRA ACEVEDO"</t>
  </si>
  <si>
    <t>SUBVENCIÓN TROVASIETA, S.L. CONCIERTO NAVIDAD</t>
  </si>
  <si>
    <t>SUBV. ASOC. CULTURAL FOLKLORICA TAJADRE. CONCIERTO NAVIDAD</t>
  </si>
  <si>
    <t>COMBUSTIBLE</t>
  </si>
  <si>
    <t>ELABORACIÓN CARTAS ARQUEOLÓGICAS Y ETNOGRÁFICAS</t>
  </si>
  <si>
    <t>CONVENIO CON EL CICOP</t>
  </si>
  <si>
    <t>SUBVENCIÓN ORDEN FRANCISCANA SEGLAR GASTOS FUNCIONAMIENTO</t>
  </si>
  <si>
    <t>SUBVENCIÓN AYTO. S/C DE LA PALMA. TEATRO CIRCO DE MARTE</t>
  </si>
  <si>
    <t>SUBVENCIÓN OBISPADO PARA RESTAURACIÓN DE BIENES MUEBLES E INMUEBLES</t>
  </si>
  <si>
    <t>MEJORAS EN ZONAS ARQUEOLÓGICAS</t>
  </si>
  <si>
    <t>SUBV. AYTO. S/C DE LA PALMA FIESTA INDIANOS</t>
  </si>
  <si>
    <t>REPARACIÓN Y MANTENIMIENTO DE EQUIPOS INFORMÁTICOS</t>
  </si>
  <si>
    <t>EQUIPOS PARA PROCESO DE INFORMACIÓN</t>
  </si>
  <si>
    <t>MAQUINARIA, INSTALACIONES TÉCNICAS Y UTILLAJE</t>
  </si>
  <si>
    <t>GESTIÓN DEL PATRIMONIO</t>
  </si>
  <si>
    <t>CONSERVACIÓN EDIFICIOS INSULARES PINTURA</t>
  </si>
  <si>
    <t>ESTUDIO Y LEGALIZACIÓN EDIFICIOS</t>
  </si>
  <si>
    <t>INVERSIONES EN TERRENOS</t>
  </si>
  <si>
    <t>SEÑALIZACIÓN Y OTRAS ACTUACIONES SEGURIDAD EDIFICIOS</t>
  </si>
  <si>
    <t>INSTALACIONES ALARMAS DIFERENTES EDIFICIOS Y ALMACENES</t>
  </si>
  <si>
    <t>SUELDOS FUNCIONARIOS A1</t>
  </si>
  <si>
    <t>TRIENIOS PERSONAL FUNCIONARIO</t>
  </si>
  <si>
    <t>ALQUILER LOCAL DEPORTES</t>
  </si>
  <si>
    <t>DIVERSOS GASTOS DE MANTENIMIENTO</t>
  </si>
  <si>
    <t>MATERIAL INFORMATICO NO INVENTARIABLE</t>
  </si>
  <si>
    <t>OTRO GASTOS DIVERSOS</t>
  </si>
  <si>
    <t>SEGURO PROMOC. DEPORTIVA Y EVENTOS CABILDO</t>
  </si>
  <si>
    <t>TRIBUTOS DE LAS ENTIDADES LOCALES</t>
  </si>
  <si>
    <t>COPA LA PALMA PADEL</t>
  </si>
  <si>
    <t>APORTACIÓN SODEPAL: FESTIVAL DE SENDERISMO</t>
  </si>
  <si>
    <t>PLAN PROMOCIÓN DEPORTIVA COLECTIVOS ATENCIÓN ESPECIAL</t>
  </si>
  <si>
    <t>CONVENIO FED. CANARIA PALO CANARIO III FASE PLAN ESPECIAL PALO GARAFIANO</t>
  </si>
  <si>
    <t>SUBV. CLUB. DEP. TARSA AYUDA DESPLAZAMIENTO</t>
  </si>
  <si>
    <t>SUBV. CLUB T.M. DEFENSE AYUDA DESPLAZAMIENTO</t>
  </si>
  <si>
    <t>SUBV. CLUB TD. TEMESPIN AYUDA DESPLAZAMIENTO</t>
  </si>
  <si>
    <t>SUBV. SOC. DEP. ATLANTIDA AYUDA DESPLAZAMIENTO</t>
  </si>
  <si>
    <t>OBRAS E INVERSIONES GIS</t>
  </si>
  <si>
    <t>84,28 % FCA/15,72 % FP</t>
  </si>
  <si>
    <t xml:space="preserve">                                     ANEXO DE INVERSIONES Y FINANCIACIÓN 2017</t>
  </si>
  <si>
    <t>TOTAL INGRESOS 2017</t>
  </si>
  <si>
    <t>OBRA PARQUE ISLAS CANARIAS LOS LLANOS DE ARIDANE</t>
  </si>
  <si>
    <t>OTRAS INFRAESTRUCTURAS</t>
  </si>
  <si>
    <t>INVERSIONES FDCAN</t>
  </si>
  <si>
    <t>ARRENDAMIENTO PUNTO INFORMC. AEROPUERTO</t>
  </si>
  <si>
    <t>SUBV. SOC. DEPORTIVA TENISCA AYUDA DESPLAZAMIENTO (3ª DIV.)</t>
  </si>
  <si>
    <t>SUBV. CLUB BALONC. ARIDANE AYUDA DESPLAZAMIENTO</t>
  </si>
  <si>
    <t>CONVENIO ASOC. AMIGOS DEL DOMINÓ DE LA PALMA. LIGA INSULAR</t>
  </si>
  <si>
    <t>SUBVENCIONES DEPORTISTAS PALMEROS DE ÉLITE Y ENTRENADORES</t>
  </si>
  <si>
    <t>SUBV. PROYECTO DEPORTE INTEGRACIÓN DISCAPACIDAD</t>
  </si>
  <si>
    <t>MANTENIMIENTO CAMPOS DE FÚTBOL</t>
  </si>
  <si>
    <t>MANTENIMIENTO DE VEHÍCULOS Y MAQUINARIA</t>
  </si>
  <si>
    <t>AGUA</t>
  </si>
  <si>
    <t>ADQUISICIÓN EQUIPOS INFORMÁTICOS</t>
  </si>
  <si>
    <t>MANTENIMIENTO EQUIPOS PROCESO DE INFORMACIÓN</t>
  </si>
  <si>
    <t>SUBVENCIONES ASOCIACIONES DE PROTECCIÓN CIVIL</t>
  </si>
  <si>
    <t>MATERIAL DE EMERGENCIAS</t>
  </si>
  <si>
    <t>JUVENTUD</t>
  </si>
  <si>
    <t>SUBVENCIONES ACTIVIDADES PARA JÓVENES, ASOCIACIONES</t>
  </si>
  <si>
    <t xml:space="preserve">CERTAMEN DE MÚSICA JOVEN SAPEROCKO </t>
  </si>
  <si>
    <t>CONSEJO INSULAR JUVENTUD (CONSTITUC Y GTOS. FUNCIONAMIENTO)</t>
  </si>
  <si>
    <t>PROYECTO PREVENCIÓN ACOSO ESCOLAR Y PELIGROS REDES SOCIALES</t>
  </si>
  <si>
    <t>EDUCACIÓN VIAL PARA JOVENES</t>
  </si>
  <si>
    <t>MANTENIMIENTO EQUIPOS PROCESOS DE INFORMACIÓN</t>
  </si>
  <si>
    <t>CONVENIO LOCAL DE ENSAYO SAPEROCKO</t>
  </si>
  <si>
    <t>OBRAS REMODELACIÓN OFICINA JUVENTUD</t>
  </si>
  <si>
    <t>CONVENIO TRIBUNAL ADMINISTRATIVO CONTRATOS PÚBLICOS</t>
  </si>
  <si>
    <t>CONVENIO SERVICIO ADMINISTRATEL</t>
  </si>
  <si>
    <t>OTROS GASTOS JURÍDICOS</t>
  </si>
  <si>
    <t>ADQUISICIÓN DE MAQUINARIA Y OBRAS</t>
  </si>
  <si>
    <t>CONVENIO RESERVA BIOSFERA PROY. PRESERVACIÓN MEDIOAMBIENTAL MAT.RESIDUOS</t>
  </si>
  <si>
    <t xml:space="preserve">CONVENIO FEDERACIÓN TENIS DE MESA  PROMOCIÓN Y TECNIFICACIÓN </t>
  </si>
  <si>
    <t>CONVENIO SALTO PASTOR JURRIA TENERRA  PROMOCIÓN Y TECNIFICACIÓN</t>
  </si>
  <si>
    <t>CONVENIO FEDERACIÓN JUDO  PROMOCIÓN Y TECNIFICACIÓN</t>
  </si>
  <si>
    <t>CONVENIO FEDERACIÓN GIMNASIA RITMICA  PROMOCIÓN Y TECNIFICACIÓN</t>
  </si>
  <si>
    <t>CONSERVACIÓN Y REPARACIÓN EDIFICIOS</t>
  </si>
  <si>
    <t>CONSERVACIÓN Y REPARACIÓN MAQUINARIA</t>
  </si>
  <si>
    <t>SUMINISTROS VARIOS</t>
  </si>
  <si>
    <t>CENTRAL TRANSPORTES</t>
  </si>
  <si>
    <t>GASTOS DIVERSOS CENTRAL</t>
  </si>
  <si>
    <t>MATERIAL DE TRANSPORTE MATADERO</t>
  </si>
  <si>
    <t>MATERIAL DE OFICINA MATADERO</t>
  </si>
  <si>
    <t>COMBUSTIBLE MATADERO</t>
  </si>
  <si>
    <t>VESTUARIO Y LAVAND.</t>
  </si>
  <si>
    <t>LIMPIEZA INSTALACIONES Y DESINFECCIÓN</t>
  </si>
  <si>
    <t>OTROS GASTOS DIVERSOS MATADERO</t>
  </si>
  <si>
    <t>LABORATORIO</t>
  </si>
  <si>
    <t>VIGILANCIA</t>
  </si>
  <si>
    <t>LIBROS, PRENSA, REVISTAS Y OTRAS COMUNICACIONES</t>
  </si>
  <si>
    <t>ESTUDIOS Y PROYECTOS INDUSTRIALES</t>
  </si>
  <si>
    <t xml:space="preserve"> OTRAS REMUNERACIONES PERSONAL LABORAL FIJO</t>
  </si>
  <si>
    <t xml:space="preserve">PLAN INSULAR DE DE COOPERACIÓN EN OBRAS </t>
  </si>
  <si>
    <t>PRENSA REVISTAS Y PUBLICACIONES</t>
  </si>
  <si>
    <t>MOBILIARIO Y ENSERES</t>
  </si>
  <si>
    <t>REPARACIÓN MAQUINARIA E INSTALACIONES MATADERO</t>
  </si>
  <si>
    <t>MANTENIMIENTO JARDINES DEPENDENCIAS AGRICULTURA</t>
  </si>
  <si>
    <t>ARRENDAMIENTOS</t>
  </si>
  <si>
    <t>2013/07</t>
  </si>
  <si>
    <t>GASTOS INFORMÁTICOS Y MANTENIMIENTO PROGRAMA</t>
  </si>
  <si>
    <t>SUELDOS GRUPO A1</t>
  </si>
  <si>
    <t>SUELDOS GRUPO A2</t>
  </si>
  <si>
    <t>SUELDOS GRUPO C1</t>
  </si>
  <si>
    <t>SUELDOS GRUPO C2</t>
  </si>
  <si>
    <t>TRIENIOS</t>
  </si>
  <si>
    <t>COMPLEMENTO DE DESTINO</t>
  </si>
  <si>
    <t>Tasas, Precios Públicos y Otros Ingresos</t>
  </si>
  <si>
    <t>COMPLEMENTO ESPECÍFICO</t>
  </si>
  <si>
    <t>OTROS COMPLEMENTOS</t>
  </si>
  <si>
    <t>RETRIBUCIONES BÁSICAS PERSONAL LABORAL FIJO</t>
  </si>
  <si>
    <t>OTRAS REMUNERACIONES</t>
  </si>
  <si>
    <t>SEGURIDAD SOCIAL</t>
  </si>
  <si>
    <t>OTRAS ACTUACIONES EN AGRICULTURA,GANADERÍA Y PESCA</t>
  </si>
  <si>
    <t>CAMPAÑA DESRATIZACIÓN Y CONTROL DE PLAGAS</t>
  </si>
  <si>
    <t>SERVICIO PARTES METEOROLÓGICOS Y CONTROL PLAGAS</t>
  </si>
  <si>
    <t>SUBVENCIONES/CONVENIOS AGR. GAN. Y PESCA</t>
  </si>
  <si>
    <t>RETRIBUCIONES BÁSICAS PERSONAL LABORAL</t>
  </si>
  <si>
    <t>GRATIFICACIONES</t>
  </si>
  <si>
    <t>RETRIBUCIONES BÁSICAS ÓRGANOS DE GOBIERNO</t>
  </si>
  <si>
    <t>RETRIBUCIONES BÁSICAS PERSONAL EVENTUAL</t>
  </si>
  <si>
    <t>MATERIAL DE OFICINA ORDINARIO NO INVENTARIABLE</t>
  </si>
  <si>
    <t>OTRAS REMUNERACIONES ASITENC. PLENOS Y COMISIONES</t>
  </si>
  <si>
    <t>PRESTACIÓN SERVICIOS MENORES</t>
  </si>
  <si>
    <t>OTRAS REMUNERACIONES PERSONAL LABORAL FIJO</t>
  </si>
  <si>
    <t xml:space="preserve"> OTROS COMPLEMENTOS</t>
  </si>
  <si>
    <t xml:space="preserve"> RETRIBUCIONES BÁSICAS PERSONAL LABORAL FIJO</t>
  </si>
  <si>
    <t xml:space="preserve"> OTRAS REMUNERACIONES PERSONAL LABORLA FIJO</t>
  </si>
  <si>
    <t>POLÍTICA ECONÓMICA Y FISCAL</t>
  </si>
  <si>
    <t>GESTIÓN DE LA DEUDA Y TESORERÍA</t>
  </si>
  <si>
    <t>PRODUCTOS ALIMENTICIOS</t>
  </si>
  <si>
    <t>MOBILIARIO</t>
  </si>
  <si>
    <t>INV. SISTEMA SOCIAL PREVENCIÓN Y PROTECCIÓN INTEGRAL MUJERES</t>
  </si>
  <si>
    <t>PRESTACIÓN SERVICIOS RESPIRO FAMILIAR MENORES</t>
  </si>
  <si>
    <t>TRANSPORTES Y MENSAJERÍAS</t>
  </si>
  <si>
    <t xml:space="preserve"> RETRIBUCIONES PERSONAL LABORAL TEMPORAL MUJERES VÍCTIMAS VIOLENCIA</t>
  </si>
  <si>
    <t xml:space="preserve"> RETRIB. PERSONAL LABORAL TEMPORAL ATENCIÓN SOC-SANIT ÁREA DISCAP.</t>
  </si>
  <si>
    <t>FORMACIÓN DEL PERSONAL</t>
  </si>
  <si>
    <t>COMPLEMENTO FAMILIAR</t>
  </si>
  <si>
    <t>FUNDACIÓN CIAB</t>
  </si>
  <si>
    <t xml:space="preserve">PENSIONES </t>
  </si>
  <si>
    <t>INDEMNIZACIÓN AL PERSONAL LABORAL POR JUBILACIÓN ANTICIPADA</t>
  </si>
  <si>
    <t>OTRAS REMUNERACIÓNES PESONAL LABORAL FIJO</t>
  </si>
  <si>
    <t>CUOTA EDIFICIOS COMUNIDADES</t>
  </si>
  <si>
    <t xml:space="preserve">PLAN DE MODERNIZACIÓN ADMINISTRATIVA FASE III </t>
  </si>
  <si>
    <t>INVERSIONES TRANSPORTES REGULAR</t>
  </si>
  <si>
    <t>MANTENIMIENTO Y REPARACIÓN EDIFICIOS</t>
  </si>
  <si>
    <t>MANTENIMIENTO ASCENSORES EDIFICIOS</t>
  </si>
  <si>
    <t>SUMINISTRO LUZ EDIFICIOS</t>
  </si>
  <si>
    <t>SUMINISTRO AGUA EDIFICIOS</t>
  </si>
  <si>
    <t>COMUNICACIONES TELEFONICAS EDIFICIOS</t>
  </si>
  <si>
    <t>SERVICIO LIMPIEZA EDIFICIOS</t>
  </si>
  <si>
    <t>01131000</t>
  </si>
  <si>
    <t>INTERESES OPERAC. CRÉDITO</t>
  </si>
  <si>
    <t>01191300</t>
  </si>
  <si>
    <t>AMORTIZACIÓN OP. DE CRÉDITO</t>
  </si>
  <si>
    <t>ESTADO DE GASTOS</t>
  </si>
  <si>
    <t>ORGANISMOS AUTÓNOMOS Y EE.EE.LL.</t>
  </si>
  <si>
    <t xml:space="preserve">CABILDO </t>
  </si>
  <si>
    <t>ESCUELA I.</t>
  </si>
  <si>
    <t>CONSEJO I.</t>
  </si>
  <si>
    <t>SODEPAL</t>
  </si>
  <si>
    <t>TRANSFER.</t>
  </si>
  <si>
    <t>PRESUPUESTO</t>
  </si>
  <si>
    <t>CAPÍTULOS</t>
  </si>
  <si>
    <t>INSULAR</t>
  </si>
  <si>
    <t>MUSICA</t>
  </si>
  <si>
    <t>AGUAS</t>
  </si>
  <si>
    <t>INTERNAS (-)</t>
  </si>
  <si>
    <t>CONSOLIDADO</t>
  </si>
  <si>
    <t>Gtos. Personal</t>
  </si>
  <si>
    <t>Gtos. Financieros</t>
  </si>
  <si>
    <t>Transferencias Corrientes</t>
  </si>
  <si>
    <t>Inversiones Reales</t>
  </si>
  <si>
    <t>Transferencias de Capital</t>
  </si>
  <si>
    <t>Activos Financieros</t>
  </si>
  <si>
    <t>Pasivos Financieros</t>
  </si>
  <si>
    <t>TOTALES:....</t>
  </si>
  <si>
    <t>ESTADO DE INGRESOS</t>
  </si>
  <si>
    <t>Impuestos Directos</t>
  </si>
  <si>
    <t>VENTA MATERIAL CULTURA</t>
  </si>
  <si>
    <t>Impuestos Indirectos</t>
  </si>
  <si>
    <t>Ingresos Patrimoniales</t>
  </si>
  <si>
    <t xml:space="preserve">* Superavit por importe de 1.369.006,23 euros correspondiente al remanente de tesoreria negativo de la liquidacion del ejercicio de 2002 del Cabildo Insular, según establece el </t>
  </si>
  <si>
    <t>CONSTRUCCIÓN DE ALBERGUES</t>
  </si>
  <si>
    <t>art.174.3 de la Ley 39/1998, de 28 de diciembre, Reguladora de las Haciendas Locales</t>
  </si>
  <si>
    <t>IMPORTE</t>
  </si>
  <si>
    <t>FINANCIACIÓN</t>
  </si>
  <si>
    <t>LEYENDA</t>
  </si>
  <si>
    <t>FP - FONDOS PROPIOS</t>
  </si>
  <si>
    <t>FE - FONDOS EUROPEOS</t>
  </si>
  <si>
    <t>OP - OPERACIONES DE CRÉDITO</t>
  </si>
  <si>
    <t>FCA - FONDOS COMUNIDAD AUTÓNOMA</t>
  </si>
  <si>
    <t>INDEMNIZACIÓN POR RAZÓN DEL SERVICIO</t>
  </si>
  <si>
    <t>INDEMNIZACIÓN INCENDIOS Y EMERGENCIAS</t>
  </si>
  <si>
    <t>INVERSIONES EN SEGURIDAD Y EMERGENCIAS</t>
  </si>
  <si>
    <t xml:space="preserve">CURSOS FORMACIÓN OCUPACIONAL </t>
  </si>
  <si>
    <t>HUERTOS ESCOLARES Y URBANOS</t>
  </si>
  <si>
    <t>LA ESCUELA DE EMPRENDEDORES</t>
  </si>
  <si>
    <t>DENOMINACIÓN/PROYECTO</t>
  </si>
  <si>
    <t>FONDO DE EMERGENCIA PARA MUJERES VICTIMAS DE LA VIOLENCIA DE GÉNERO</t>
  </si>
  <si>
    <t>PUBLICACIONES EN DIARIO OFICIALES</t>
  </si>
  <si>
    <t xml:space="preserve">REPARACIÓN INFRAESTR Y BIENES NATURALES DAÑOS VIAS </t>
  </si>
  <si>
    <t>INDEMNIZACIÓN RESP PATRIMONIAL DAÑOS VIAS</t>
  </si>
  <si>
    <t>CONVENIO FEDERACIÓN INSULAR DE CAZA COLABORACIÓN EN MATERIA CINEGÉTICA</t>
  </si>
  <si>
    <t>LA COSMOLÓGICA APORTACIÓN GASTOS FUNCIONAMIENTO</t>
  </si>
  <si>
    <t>SUBVENCION SOCIEDAD ESTUDIOS GENERALES PARA PUBLICACIONES</t>
  </si>
  <si>
    <t>SUBVENCION ASOC. CARTAS DIFERENTES PARA PUBLICACIONES</t>
  </si>
  <si>
    <t>CONTRATO PROGRAMA TRANSPORTES SERVICIO REGULAR</t>
  </si>
  <si>
    <t>MATERIAL INFORMÁTICO NO INVENTARIABLE</t>
  </si>
  <si>
    <t>PRESTACIÓN SERVICIOS</t>
  </si>
  <si>
    <t xml:space="preserve">SUBVENCIÓN BIBLIOTECAS MUNICIPALES </t>
  </si>
  <si>
    <t>Fondo de contigencia y otros imprevistos</t>
  </si>
  <si>
    <t>CONSORCIO INSULAR</t>
  </si>
  <si>
    <t>SERVICIOS</t>
  </si>
  <si>
    <t>JORNADAS DE ARQUEOLOGÍA</t>
  </si>
  <si>
    <t>OTRAS ACTUACIONES SECTORIALES</t>
  </si>
  <si>
    <t>ARRENDAMIENTO VEHÍCULOS Y MAQUINARIA</t>
  </si>
  <si>
    <t xml:space="preserve">       PRESUPUESTO GENERAL DEL EXCMO. CABILDO INSULAR 2017</t>
  </si>
  <si>
    <t>TOTAL GASTOS  2017</t>
  </si>
  <si>
    <t>VESTUARIO PERSONAL CECOPIN Y EMERGENCIAS</t>
  </si>
  <si>
    <t>ELABORACIÓN DE PLANES AUTOPROTECCIÓN</t>
  </si>
  <si>
    <t>PREMIOS EN EMERGENCIA</t>
  </si>
  <si>
    <t>VEHÍCULOS EMERGENCIA</t>
  </si>
  <si>
    <t>ADQUISICIÓN TERRENOS</t>
  </si>
  <si>
    <t>OBRAS PUNTOS LIMPIOS DE LA CONSTRUCCIÓN</t>
  </si>
  <si>
    <t>INVERSIONES MATADERO</t>
  </si>
  <si>
    <t>PLAN DE CONTROL DE EXÓTICAS</t>
  </si>
  <si>
    <t>PROGRAMA DE PREPARACIÓN PARA LA VIDA INDEPENDIENTES DE JOVENES</t>
  </si>
  <si>
    <t>CONVENIO ASOCIACIÓN ESPAÑOLA CONTRA EL CANCER. ATENCIÓN INTEGRAL A LOS PACIENTES ONCOLÓGICOS DE LA PALMA</t>
  </si>
  <si>
    <t>CONV. ASOC. ADFILPA. ATENCIÓN INTEGRAL A PRESONAS CON DISCAPACIDAD FÍSICA</t>
  </si>
  <si>
    <t>CONV. AFA-LA PALMA. ATENCIÓN INTEGRAL A PERSONAS CON ALZHEIMER Y DEMENCIA</t>
  </si>
  <si>
    <t>CONVENIO ASOCIACIÓN AFEM. ATENCIÓN INTEGRAL A PERSONAS CON ENFERMEDAD MENTAL</t>
  </si>
  <si>
    <t>CONVENIO AMPA EL DORADOR. ATENCIÓN INTEGRAL A PERSONAS CON DISCAPACIDAD INTELECTUAL Y FÍSICA</t>
  </si>
  <si>
    <t xml:space="preserve">CONVENIO ASOCIACIÓN BESAY. ATENCIÓN INTEGRAL A NIÑOS/AS CON NECESIDADES EDUCATIVAS ESPECIALES </t>
  </si>
  <si>
    <t>SUBV. FUNCASOR ADQUISICIÓN MOBILIARIO</t>
  </si>
  <si>
    <t xml:space="preserve">CONVENIO CENTRO ESPECIAL DE EMPLEO DESTILADERA. ATENCIÓN INTEGRAL PERSONAS DISCAPACIDAD INTELECTUAL </t>
  </si>
  <si>
    <t>CONVENIO FUNCASOR LA PALMA. ATENCIÓN INTEGRAL A PERSONAS SORDAS</t>
  </si>
  <si>
    <t>CONVENIO ASOC. NIÑOS ESPECIALES DE LA PALMA. ATENCIÓN INTEGRAL A PERSONAS DISCAPC INTELECTURAL Y FIS</t>
  </si>
  <si>
    <t xml:space="preserve">CONVENIO ASOC. PADISBALTA. ATENCIÓN INTEGRAL A PERSONAS CON DISCAPACIDAD INTELECTUAL </t>
  </si>
  <si>
    <t>CONVENIO FUNDACIÓN TABURIENTE. ATENCIÓN INTEGRAL A PERSONAS CON DISCAPACIDAD INTELECTUAL</t>
  </si>
  <si>
    <t>PROGRAMA DE INCLUSIÓN SOCIAL</t>
  </si>
  <si>
    <t>CONVENIO INDISPAL ACTUACIONES PARA DESARROLLO INTEGRAL PERSONAS CON DISCAPACIDAD</t>
  </si>
  <si>
    <t>CONVENIO RADIO ECCA. ACTUACIONES DESARROLLO INTEGRAL FAMILIA SITUAC. RIESGO O VULNERABILIDAD SOCIAL</t>
  </si>
  <si>
    <t>CONVENIO CRUZ ROJA. POTENCIACIÓN SERV. TELEASISTENCIA DOMICILIARIA ISLA DE LA PALMA</t>
  </si>
  <si>
    <t>CONVENIO ADFILPA ELIMINACIÓN DE BARRERAS ARQUITECTONICAS, DE COMUNICACIÓN Y LA NORMALIZACIÓN</t>
  </si>
  <si>
    <t>CONV. ASOC. PLENA INCLUSIÓN CANARIAS. APOYO A LA VIDA INDEPENDIENTE PERSONAS DISCAPACIDAD INTELECTUAL</t>
  </si>
  <si>
    <t>CONVENIO ASOCIACIÓN PARKINSON ACTUACIÓN INTEGRAL ENFERMOS PARKINSON EN LA PALMA</t>
  </si>
  <si>
    <t>CONVENIO PEQUEÑO VALIENTE. ATENCIÓN INTEGRAL A NIÑOS Y NIÑAS TRATAMIENTO ONCOLÓGICO EN LA PALMA</t>
  </si>
  <si>
    <t>CONVENIO ASOCIACIÓN NIÑOS ESPECIALES DE LA PALMA. SERVICIO DE ESTIMULACIÓN TEMPRANA</t>
  </si>
  <si>
    <t>ASOC. EDUCACIÓN-ALIMENTACIÓN-SANIDAD (EDUCAS), ATENCIÓN INTEGRAL A JÓVENES MARGINADOS EN FILIPINAS</t>
  </si>
  <si>
    <t>SUBV. ASOC. FAMILIARES DE ALZEHEIMER ISLA DE LA PALMA FORMACIÓN ALZEHEIMER EN CENTRO DE MAYORES ISLA</t>
  </si>
  <si>
    <t>SUBV. RADIO ECCA PARA INNOVACIÓN TECNÓLOGICA Y ADQUISICIÓN INFRAESTRUCTURA</t>
  </si>
  <si>
    <t>SUBV. ASOC. ESPAÑOLA CONTRA EL CANCER, AYUDAS TÉCNICAS PRÉSTAMOS ENFERMOS ONCÓLOGICOS</t>
  </si>
  <si>
    <t>SUBV. FUNDACIÓN ISONORTE ADQUISICIÓN CONTENEDRORES PARA REALIZAR RECICLAJE ELEMENTOS TEXTILES ISLA</t>
  </si>
  <si>
    <t>SUBV. PARROQUIA DE EL PILAR Y SANTIAGO EN S/C DE LA PALMA CONSTRUCCIÓN CENTRO ATENCIÓN SOCIAL</t>
  </si>
  <si>
    <t>CONVENIO AYTO. GARAFÍA RESID. MAYORES SOR JOSEFA ARGOTE GASTOS FUNCIONAMIENTO</t>
  </si>
  <si>
    <t>CONVENIO AYTO. SAN ANDRÉS Y SAUCES RESIDENCIA MAYORES GASTOS FUNCIONAMIENTO</t>
  </si>
  <si>
    <t>RESIDENCIA Y CENTRO DE DÍA DE MAYORES EN LOS LLANOS DE ARIDANE</t>
  </si>
  <si>
    <t>CENTRO SOCIOSANITARIO LAS NIEVES</t>
  </si>
  <si>
    <t>INFRAESTRUCTURA Y BIENES NATURALES CARRETERAS</t>
  </si>
  <si>
    <t>CONSERVACIÓN RED RECIBIDA</t>
  </si>
  <si>
    <t>COMBUSTIBLES Y CARBURANTES CARRETERAS</t>
  </si>
  <si>
    <t>VESTUARIO CARRETERAS</t>
  </si>
  <si>
    <t>ENCUESTA DE INFRAESTRUCTURA</t>
  </si>
  <si>
    <t>INDEMNIZACIONES DAÑOS RESPONSABILIDAD PATRIMONIAL</t>
  </si>
  <si>
    <t>REDUCCIÓN COMPENSACIÓN DEL IGTE</t>
  </si>
  <si>
    <t>MANTENIMIENTO Y REPARACIÓN DE VEHÍCULOS (ITV)</t>
  </si>
  <si>
    <t>PRODUCTIVIDAD</t>
  </si>
  <si>
    <t>LABORAL TEMPORAL</t>
  </si>
  <si>
    <t>231.226.15</t>
  </si>
  <si>
    <t>PLAN SECTORIAL ACONDICIONAMIENTO DE CARRETERAS</t>
  </si>
  <si>
    <t>BIENES MUEBLES INFRAESTRUCTURA</t>
  </si>
  <si>
    <t>ASIGNACIONES A GRUPOS POLÍTICOS</t>
  </si>
  <si>
    <t>EXCAVACIONES ARQUEOLÓGICAS</t>
  </si>
  <si>
    <t>ALBERGUES ANIMALES</t>
  </si>
  <si>
    <t>SUBV. CENTRO DE INICIATIVAS TURÍSTICAS</t>
  </si>
  <si>
    <t>SUBVENCIÓN ASOCIACIONES TURISMO ACTIVO</t>
  </si>
  <si>
    <t>172.601.00</t>
  </si>
  <si>
    <t xml:space="preserve">APORTACIÓN REPRESENTANTES SINDICALES </t>
  </si>
  <si>
    <t>OFRENDA A SAN MIGUEL. ÓRGANOS DE GOBIERNO</t>
  </si>
  <si>
    <t>ADQUISICIÓN MOBILIARIO Y ENSERES</t>
  </si>
  <si>
    <t xml:space="preserve"> ANTICIPOS PAGAS AL PERSONAL</t>
  </si>
  <si>
    <t>PRÉSTAMOS DE HASTA 3.942,87 EUROS</t>
  </si>
  <si>
    <t>AYUDAS REINTEGRABLES EXCEPCIONALES</t>
  </si>
  <si>
    <t>MATERIAL DE OFICINA INFORMACIÓN AL CIUDADANO</t>
  </si>
  <si>
    <t>SERVICIO INFORMACIÓN TELEFÓNICA (SERVICIO 010)</t>
  </si>
  <si>
    <t>MANTENIMIENTO DE HARDWARE Y SOFTWARE</t>
  </si>
  <si>
    <t xml:space="preserve">MATERIAL INFORMÁTICO NO INVENTARIABLE </t>
  </si>
  <si>
    <t>RETRIBUCIONES EJECUCION SENTENCIAS</t>
  </si>
  <si>
    <t>AYUDA FOMENTO INSERCIÓN LABORAL PERSONAS CON DISCAPACIDAD</t>
  </si>
  <si>
    <t>ASISTENCIA PERSONAS DEPENDIENTES</t>
  </si>
  <si>
    <t>PRESTACIÓN SERVICIOS CENTRO PERSONAS CON DISCAPACIDAD</t>
  </si>
  <si>
    <t>REEMBOLSO PRÉSTAMOS ADQUISICIÓN, CONSTRUCCIÓN, REFORMA O AMPLIACIÓN PRIMERA VIVIENDA</t>
  </si>
  <si>
    <t>MATERIAL COMUNICACIONES INFORMÁTICAS</t>
  </si>
  <si>
    <t>INV. PLAN ATENC. SOCIO-SANIT. DISCAPACIDAD</t>
  </si>
  <si>
    <t>MATERIAL TÉCNICO Y DECORACIÓN ESCUELA</t>
  </si>
  <si>
    <t>TRANSPORTE DOCUMENTOS</t>
  </si>
  <si>
    <t>PUBLICIDAD Y PROPAGANDA CENTROS DE VENTA</t>
  </si>
  <si>
    <t>CURSOS</t>
  </si>
  <si>
    <t>FERIA INSULAR DE ARTESANÍA Y ALIMENTACIÓN</t>
  </si>
  <si>
    <t>ACTIVIDADES DIVERSAS</t>
  </si>
  <si>
    <t>FERIA REGIONAL DE ARTESANÍA Y OTROS EVENTOS</t>
  </si>
  <si>
    <t>PUBLICACIONES ARTESANÍA</t>
  </si>
  <si>
    <t>DIETAS DEL PERSONAL</t>
  </si>
  <si>
    <t>LOCOMOCIÓN DEL PERSONAL</t>
  </si>
  <si>
    <t>ARTESANÍA</t>
  </si>
  <si>
    <t>SUBVENCIÓN HILANDERAS EL PASO GASTOS CORRIENTES</t>
  </si>
  <si>
    <t>RECOGIDA PAPEL/CARTÓN</t>
  </si>
  <si>
    <t>TASAS POR UTILIZACIÓN INSTALACIONES DEPORTIVAS</t>
  </si>
  <si>
    <t>MATRICULAS CURSO DEPORTES</t>
  </si>
  <si>
    <t>MEJORA COMPLEJO AMBIENTAL LOS MORENOS</t>
  </si>
  <si>
    <t>TRIBUTOS ENTIDADES LOCALES</t>
  </si>
  <si>
    <t>ACTUACIONES ACTUALIZACIÓN PROPIEDADES Y FICHA INVENTARIO</t>
  </si>
  <si>
    <t>POSTALES</t>
  </si>
  <si>
    <t>SERVICIOS AUXILIARES CONTROL ACCESO DEPENDENCIAS</t>
  </si>
  <si>
    <t>CUOTAS FECAI</t>
  </si>
  <si>
    <t>OTROS CAMPUS DEPORTES</t>
  </si>
  <si>
    <t>CAPÍTULO 5. FONDO CONTIGENCIA Y OTROS IMPREVISTOS</t>
  </si>
  <si>
    <t>MATERIAL DE TRANSPORTE Y REPARACIÓN</t>
  </si>
  <si>
    <t xml:space="preserve">MOBILIARIO Y ENSERES </t>
  </si>
  <si>
    <t>Suministro de dos vehículos frigoríficos, mediante arrendamiento financiero (leasing) para el transporte de canales del Matadero Insular (exp. SM-9/2013) . Cuotas leasing e intereses.</t>
  </si>
  <si>
    <t>169.648.00 y 169.358.00</t>
  </si>
  <si>
    <t>235.221.05</t>
  </si>
  <si>
    <t>ADECUACIÓN DEL CPD Y EL CENTRO COORDINADOR</t>
  </si>
  <si>
    <t>MANTENIMIENTO DE LA RED DE TELECOMUNICACIONES</t>
  </si>
  <si>
    <t>EQUIPAMIENTO E INVERSIÓN OFICINAS</t>
  </si>
  <si>
    <t>432.627.04</t>
  </si>
  <si>
    <t>Redacción del proyecto básico y de ejecución de obra del centro de apoyo ambiental y recreativo de Mendo (expte. 22/2016/cnt)</t>
  </si>
  <si>
    <t>2016/50</t>
  </si>
  <si>
    <t>231/22616</t>
  </si>
  <si>
    <t>contrato patrocinio publicitario 2016 Federacion Insular de Baloncesto La Palma</t>
  </si>
  <si>
    <t>2016/51</t>
  </si>
  <si>
    <t>432/22695</t>
  </si>
  <si>
    <t>Contrato patrocinio publicitario promoción isla de La Palma celebración ciclo música de cámara Jerónimo Saavedra festival de música de la palma</t>
  </si>
  <si>
    <t>2016/52</t>
  </si>
  <si>
    <t>431/77000</t>
  </si>
  <si>
    <t>Addenda al  convenio Camara deComercio para la creacion vivero de empresas Los LLanos de Aridane.</t>
  </si>
  <si>
    <t>2016/53</t>
  </si>
  <si>
    <t>410/22709</t>
  </si>
  <si>
    <t>Limpieza jardines matadero y agencia de extensión agraria de  Breña Alta y Puntagorda</t>
  </si>
  <si>
    <t>2016/54</t>
  </si>
  <si>
    <t>231/22610</t>
  </si>
  <si>
    <t>Contrato menor Servicio de seguimiento de plan de tratamiento psiquiátrico y neurológico, así como servicio de estancia y manutención, dirigido a favor de P.M.P.F. para 2016</t>
  </si>
  <si>
    <t>2016/55</t>
  </si>
  <si>
    <t>339/62700</t>
  </si>
  <si>
    <t>Direccion obras remodelación oficina juventud</t>
  </si>
  <si>
    <t>2016/56</t>
  </si>
  <si>
    <t>231/22713</t>
  </si>
  <si>
    <t>Servicio de consultoría de accesibilidad</t>
  </si>
  <si>
    <t>2016/57</t>
  </si>
  <si>
    <t>432/22692</t>
  </si>
  <si>
    <t>Contrato de patrocinio publicitario para la difusión y promoción de la imagen de la Isla  de La Palma</t>
  </si>
  <si>
    <t>2016/59</t>
  </si>
  <si>
    <t>921/22701</t>
  </si>
  <si>
    <t>Contrato de vigilancia, seguridad y funciones auxiliares de las dependencias cabildo insular (exp. 17/16)</t>
  </si>
  <si>
    <t>2016/60</t>
  </si>
  <si>
    <t>135/22707</t>
  </si>
  <si>
    <t>Asist. técnica elaboración planes de emergencias</t>
  </si>
  <si>
    <t>2016/61</t>
  </si>
  <si>
    <t>151/22710</t>
  </si>
  <si>
    <t>Asistencia técnica planificación</t>
  </si>
  <si>
    <t>2016/62</t>
  </si>
  <si>
    <t>162/62701</t>
  </si>
  <si>
    <t>Instalaciones y equipos de infraestructuras de residuos (planta de transferencia)</t>
  </si>
  <si>
    <t>2016/63</t>
  </si>
  <si>
    <t>169/62700</t>
  </si>
  <si>
    <t>Inversiones matadero</t>
  </si>
  <si>
    <t>2016/64</t>
  </si>
  <si>
    <t>172/35800</t>
  </si>
  <si>
    <t>Intereses por operaciones de arrendamiento financiero (leasing). Intereses vehículos.</t>
  </si>
  <si>
    <t>2016/65</t>
  </si>
  <si>
    <t>172/64800</t>
  </si>
  <si>
    <t>Cuotas netas de intereses por operaciones de arrendamiento financiero (leasing)</t>
  </si>
  <si>
    <t>2016/66</t>
  </si>
  <si>
    <t>179/62700</t>
  </si>
  <si>
    <t>Albergues animales</t>
  </si>
  <si>
    <t>2016/67</t>
  </si>
  <si>
    <t>231/78900</t>
  </si>
  <si>
    <t>Subv. Radio Ecca para innovación tecnólogica y adquisición infraestructura</t>
  </si>
  <si>
    <t>2016/68</t>
  </si>
  <si>
    <t>233/62700</t>
  </si>
  <si>
    <t>Centro Sociosanitario Las Nieves - alzheimer</t>
  </si>
  <si>
    <t>2016/69</t>
  </si>
  <si>
    <t>312/62700</t>
  </si>
  <si>
    <t>Nuevo hospital Centro Sociosanitario Las Nieves</t>
  </si>
  <si>
    <t>2016/70</t>
  </si>
  <si>
    <t>333/62705</t>
  </si>
  <si>
    <t>Reconocimiento figuras Dionisio O´daly, Anselmo Pérez de Brito, Santiago Albertos y Ambrosio Staford (reconocimiento estatuas)</t>
  </si>
  <si>
    <t>2016/71</t>
  </si>
  <si>
    <t>333/78900</t>
  </si>
  <si>
    <t>Subv. Parroquia Ntra. Sra. de Las Nieves obras adecuación Museo</t>
  </si>
  <si>
    <t>2016/72</t>
  </si>
  <si>
    <t>342/62701</t>
  </si>
  <si>
    <t>Obras Miraflores (obras de remodelación)</t>
  </si>
  <si>
    <t>2016/73</t>
  </si>
  <si>
    <t>342/76203</t>
  </si>
  <si>
    <t>subv. Ayto. El Paso centro lúdico deportivo Las Manchas</t>
  </si>
  <si>
    <t>2016/74</t>
  </si>
  <si>
    <t>453/76202</t>
  </si>
  <si>
    <t>Subv. Ayto. Tazacorte para la obra de la travesía (vía exterior Tazacorte)</t>
  </si>
  <si>
    <t>2016/75</t>
  </si>
  <si>
    <t>926/22203</t>
  </si>
  <si>
    <t>Prorroga contrato data internet servicio de acceso corporativo para internet banda ancha</t>
  </si>
  <si>
    <t>RETRIBUCIONES CONVENIO SCE GARANTÍA JUVENIL</t>
  </si>
  <si>
    <t>FERIA INSULAR SALDOS</t>
  </si>
  <si>
    <t>SUBVENCIÓN TRANSPORTE INSULAR LA PALMA SOC. COOP. DEFICIT EXPLOTACIÓN EJERCICIOS 2012-2013</t>
  </si>
  <si>
    <t>SUBVENCIÓN TRANSPORTE INSULAR LA PALMA SOC. COOP. DEFICIT EXPLOTACIÓN EJERCICIO 2014</t>
  </si>
  <si>
    <t>GASTOS CORRIENTES PROGRAMA SCE GARANTÍA JUVENIL</t>
  </si>
  <si>
    <t>ARRENDAMIENTO ELEMENTO DE TRANSPORTE</t>
  </si>
  <si>
    <t>CONVENIO ADER SISTEMA PILOTO COMPOSTAJE</t>
  </si>
  <si>
    <t>CONVENIO ISONORTE COMPOSTAJE FINCA</t>
  </si>
  <si>
    <t>PRIMA SEGURO</t>
  </si>
  <si>
    <t>INVERSIONES CENTRAL HORTOFRUTÍCOLA</t>
  </si>
  <si>
    <t>SUBVENCIÓN AYTO. BREÑA ALTA FERIA GANADERA</t>
  </si>
  <si>
    <t>SUBVENCIÓN AYTO. GARAFÍA FERIA GANADERA</t>
  </si>
  <si>
    <t>SUBVENCIÓN AYTO. LOS LLANOS DE ARIDANE FERIA GANADERA</t>
  </si>
  <si>
    <t>SUBVENCIÓN AYTO. PUNTALLANA FERIA GANADERA</t>
  </si>
  <si>
    <t>SUBVENCIÓN AYTO. EL PASO FERIA GANADERA</t>
  </si>
  <si>
    <t>SUBV. COFRADIA PESCADORES NTA. SRA. DEL CARMEN GASTOS FUNCIONAMIENTO</t>
  </si>
  <si>
    <t>SUBV. COFRADIA PESCADORES NTRA. SRA. DE LAS NIEVES GASTOS FUNCIONAMIENTO</t>
  </si>
  <si>
    <t>SUBV. CONSEJO REGULADOR D.O. DEL QUESO PALMERO GASTOS FUNCIONAMIENTO</t>
  </si>
  <si>
    <t>SUBV. CONSEJO REGULADOR D.O. VINOS DE LA PALMA GASTOS FUNCIONAMIENTO</t>
  </si>
  <si>
    <t>INSTALACIONES Y EQUIPOS DE INFRAESTRUCTURAS DE RESIDUOS</t>
  </si>
  <si>
    <t>ADQUISICIÓN OTROS BIENES INVENTARIABLES EMPLEO</t>
  </si>
  <si>
    <t>PRECIO PÚBLICO FERIA EXPOSALDO</t>
  </si>
  <si>
    <t>PRECIO PÚBLICO CURSOS DE FORMACIÓN</t>
  </si>
  <si>
    <t>SCE CONVENIO GARANTÍA JUVENIL</t>
  </si>
  <si>
    <t>SUMINISTRO MATERIAL CULTURA</t>
  </si>
  <si>
    <t xml:space="preserve">MATERIAL INFORMÁTICO </t>
  </si>
  <si>
    <t>EQUIPOS PARA PROCESOS DE INFORMACION</t>
  </si>
  <si>
    <t>RETIRADA RESIDUOS PELIGROS Y NO PELIGROSOS DE PUNTOS LIMPIOS</t>
  </si>
  <si>
    <t>ADQUISICIÓN DE EQUIPOS DE PROCESO DE INFORMACIÓN</t>
  </si>
  <si>
    <t>GASTOS EN INVERSIONES GESTIONADAS PARA OTROS ENTES PÚBLICOS</t>
  </si>
  <si>
    <t>EQUIPAMIENTO FERIA INSULAR</t>
  </si>
  <si>
    <t>OTROS COMPLEMENTOS FUNCIONARIOS</t>
  </si>
  <si>
    <t>SUELDOS GRUPO E</t>
  </si>
  <si>
    <t>EQUIPAMIENTO CENTROS DE VENTA ARTESANÍA</t>
  </si>
  <si>
    <t>OTROS GASTOS DIVERSOS MUSEOS</t>
  </si>
  <si>
    <t>ARQUEOLOGÍA Y PROTECCIÓN DEL PATRIMONIO HIST-ART</t>
  </si>
  <si>
    <t>MATERIAL FUNGIBLE</t>
  </si>
  <si>
    <t>OTROS GASTOS DIVERSOS TALLER</t>
  </si>
  <si>
    <t>SEGURO COLECTIVO ACUNSA</t>
  </si>
  <si>
    <t xml:space="preserve">SUELDOS GRUPO C2 </t>
  </si>
  <si>
    <t xml:space="preserve">SUELDOS GRUPO E </t>
  </si>
  <si>
    <t>AYUDAS AL ESTUDIO DEL PERSONAL</t>
  </si>
  <si>
    <t>BIBLIOTECAS Y ARCHIVOS</t>
  </si>
  <si>
    <t>PRENSA, REVISTAS, LIBROS Y OTROS</t>
  </si>
  <si>
    <t>MATERIAL DE TRABAJO ARCHIVERO</t>
  </si>
  <si>
    <t>TRATAMIENTO DE PLAGAS</t>
  </si>
  <si>
    <t>PROYECTOS NUEVAS TECNOLOGÍAS Y COMUNICACIONES</t>
  </si>
  <si>
    <t>ADQUISICIÓN DE HARDWARE, SOFTWARE Y EQUIPOS DE COMUNICACIÓN</t>
  </si>
  <si>
    <t>PLAN DE MODERNIZACIÓN ADMINISTRATIVA FASE II Y OTROS PROYECTOS NNTT</t>
  </si>
  <si>
    <t>MATERIAL DE OFICINA RRHH</t>
  </si>
  <si>
    <t>PRENSA, REVISTAS, LIBROS Y OTRAS PUBLICACIONES</t>
  </si>
  <si>
    <t>TRANSPORTES Y MENSAJERIA</t>
  </si>
  <si>
    <t>PREVENCIÓN RIESGOS LABORALES Y OTRAS</t>
  </si>
  <si>
    <t>MATERIAL DE OFICINA ADMON. GENERAL, SECRET. Y VICESECRT.</t>
  </si>
  <si>
    <t>SUBV. PROYECTOS AMPAS POR PARTICIPACIÓN EN EVENTOS EDUCATIVOS</t>
  </si>
  <si>
    <t>GASTOS DIVERSOS VICE-SECRET. GRAL. Y ASESORÍA JDCA.</t>
  </si>
  <si>
    <t>MATERIAL DE OFICINA SERVICIOS ECONÓMICOS</t>
  </si>
  <si>
    <t>PUBLICIDAD Y PROPAGANDA SERVICIOS ECONÓMICOS</t>
  </si>
  <si>
    <t>INVERSIONES SERVICIOS ECONÓMICOS</t>
  </si>
  <si>
    <t>OFICINA AUX. RECAUDACIÓN</t>
  </si>
  <si>
    <t>RETRIBUCIONES COMPLEMENTARIAS PERSONAL EVENTUAL</t>
  </si>
  <si>
    <t>RETRIBUCIONES BÁSICAS LABORALES HOSPITAL</t>
  </si>
  <si>
    <t>HOSPITAL SUSTITUCIONES VACACIONES E ILT</t>
  </si>
  <si>
    <t>GRATIFICACIONES Y FESTIVOS LABORAL</t>
  </si>
  <si>
    <t>RETRIB. BÁSICAS LABORALES RESIDUOS SÓLIDOS</t>
  </si>
  <si>
    <t>PROMOCIÓN SOCIAL</t>
  </si>
  <si>
    <t>FOMENTO DE EMPLEO</t>
  </si>
  <si>
    <t>INVERSIONES INSTALACIONES EDUCACIÓN</t>
  </si>
  <si>
    <t>NUEVO HOSPITAL CENTRO SOCIOSANITARIO LAS NIEVES</t>
  </si>
  <si>
    <t>SOCIEDAD DE LA INFORMACIÓN</t>
  </si>
  <si>
    <t>ACCIÓN SOCIAL</t>
  </si>
  <si>
    <t>HOSPITAL DE DOLORES</t>
  </si>
  <si>
    <t>PROMOCIÓN EDUCATIVA</t>
  </si>
  <si>
    <t>SERVICIOS COMPLEMENTARIOS DE EDUCACIÓN</t>
  </si>
  <si>
    <t>ADMINISTRACIÓN GENERAL CULTURA</t>
  </si>
  <si>
    <t>PROMOCIÓN CULTURAL</t>
  </si>
  <si>
    <t>ARTES ESCÉNICAS</t>
  </si>
  <si>
    <t>FIESTAS POPULARES Y FESTEJOS</t>
  </si>
  <si>
    <t>MATERIAL DE OFICINA. OFICINA INSULAR DE LA JUVENTUD</t>
  </si>
  <si>
    <t>COMUNICACIONES POSTALES JUVENTUD</t>
  </si>
  <si>
    <t>PUBLICIDAD Y PROPAGANDA PARTICIPACIÓN JUVENTUD</t>
  </si>
  <si>
    <t>GASTOS DIVERSOS JUVENTUD</t>
  </si>
  <si>
    <t>ACTIVIDADES JUVENTUD</t>
  </si>
  <si>
    <t>PROGRAMA ATENCIÓN SEXUALIDAD JUVENIL</t>
  </si>
  <si>
    <t>INTERESES POR OPERACIONES DE ARRENDAMIENTO FINANCIERO (LEASING)</t>
  </si>
  <si>
    <t>ADMINISTRACIÓN GENERAL DEPORTES</t>
  </si>
  <si>
    <t>PROMOCIÓN Y FOMENTO DEL DEPORTE</t>
  </si>
  <si>
    <t>INSTALACIONES DEPORTIVAS</t>
  </si>
  <si>
    <t>ADMINISTRACIÓN GENERAL DE AGRICULTURA, GANADERIA Y PESCA</t>
  </si>
  <si>
    <t>I N G R E S O S</t>
  </si>
  <si>
    <t>DESCRIPCION</t>
  </si>
  <si>
    <t>CAPITULO I.- IMPUESTOS DIRECTOS</t>
  </si>
  <si>
    <t>CAPITULO II.- IMPUESTOS INDIRECTOS</t>
  </si>
  <si>
    <t>CAPITULO IV.- TRANSFERENCIAS CORRIENTES</t>
  </si>
  <si>
    <t>CAPITULO V.- INGRESOS PATRIMONIALES</t>
  </si>
  <si>
    <t>CAPITULO VII.- TRANSFERENCIAS DE CAPITAL</t>
  </si>
  <si>
    <t>CAPITULO VIII.- ACTIVOS FINANCIEROS</t>
  </si>
  <si>
    <t>CAPITULO IX.-  PASIVOS FINANCIEROS</t>
  </si>
  <si>
    <t>GASTOS</t>
  </si>
  <si>
    <t>CONCEPTO</t>
  </si>
  <si>
    <t xml:space="preserve">DESCRIPCIÓN </t>
  </si>
  <si>
    <t>CESIÓN IRPF</t>
  </si>
  <si>
    <t>RECARGO IMPUESTO ACTIVIDADES ECONÓMICAS</t>
  </si>
  <si>
    <t>FINANCIACIÓN DEPENDENCIA MAYORES Y DISCAPACIDAD</t>
  </si>
  <si>
    <t>TOTAL CAPÍTULO I</t>
  </si>
  <si>
    <t>PARTICIPACIÓN EXACCION FISCAL SOBRE LA GASOLINA</t>
  </si>
  <si>
    <t>TOTAL CAPÍTULO II</t>
  </si>
  <si>
    <t>VENTA DE PUBLICACIONES</t>
  </si>
  <si>
    <t xml:space="preserve">TOTAL CAPÍTULO III                      </t>
  </si>
  <si>
    <t>PARTICIPACIÓN EN INGRESOS DEL P.A.M.D.B.</t>
  </si>
  <si>
    <t>ACCIONES PROMOCIÓN TURISMO VOLCANES, ESTRELLAS</t>
  </si>
  <si>
    <t>ACCIONES DE PROMOCIÓN TURISMO OCIO ACTIVO</t>
  </si>
  <si>
    <t>EVENTOS PROMOCIÓN TURÍSTICA</t>
  </si>
  <si>
    <t>ASISTENCIAS A FERIAS</t>
  </si>
  <si>
    <t>GESTIÓN DE CENTROS DE INTERÉS TURÍSTICO</t>
  </si>
  <si>
    <t>CONTRATO PATROCINIO DE FESTIVALITO</t>
  </si>
  <si>
    <t>CONTRATO PATROCINIO MENSAJERO CLUB DE FUTBOL</t>
  </si>
  <si>
    <t>OTROS CONTRATOS DE PROMOCIÓN TURÍSTICA</t>
  </si>
  <si>
    <t>DIETAS PERSONAL</t>
  </si>
  <si>
    <t>ACONDICIONAMIENTO MOBILIARIO URBANO AVDA. VENEZUELA (LOS LLANOS DE ARIDANE)</t>
  </si>
  <si>
    <t>CONVENIO CÁMARA DE COMERCIO, INDUSTRIA Y NAVEGACIÓN, VIVERO DE EMPRESAS</t>
  </si>
  <si>
    <t>PROGRAMAS EUROPEOS ASTROTURISMO Y CONTAMINACIÓN LUMÍNICA</t>
  </si>
  <si>
    <t>GESTIÓN SERVICIOS PROMOCIÓN TURÍSTICA MERCADOS EMISORES</t>
  </si>
  <si>
    <t>GESTIÓN OFICINAS INFORMACIÓN TURÍSTICAS</t>
  </si>
  <si>
    <t>APORTACIÓN SODEPAL FILM COMISSIÓN</t>
  </si>
  <si>
    <t>SUBV. AYTO. S/C DE LA PALMA, FIESTA DE LOS INDIANOS</t>
  </si>
  <si>
    <t>SUBVENCIÓN AYUNTAMIENTO SANTA CRUZ DE LA PALMA PROMOCIÓN TURÍSTICA EVENTOS</t>
  </si>
  <si>
    <t>APORTACIÓN SODEPAL ORGANIZACIÓN Y EJECUCIÓN ISLA BONITA LOVE FESTIVAL</t>
  </si>
  <si>
    <t>APORTACIÓN SODEPAL FESTIVAL DEL MAR</t>
  </si>
  <si>
    <t>APORTACIÓN SODEPAL FESTIVAL DEL MOTOR</t>
  </si>
  <si>
    <t>APORTACIÓN SODEPAL PLAN INSULAR DE MODA</t>
  </si>
  <si>
    <t>SUBV. AYTOS. DINAMIZACIÓN SOCIOECONÓMICA</t>
  </si>
  <si>
    <t>SUBV. PROMOCIÓN Y DINAMIZACIÓN ECONÓMICA AYTOS. RURALES DE LA PALMA</t>
  </si>
  <si>
    <t>CONSERVACIÓN TÚNEL LA CUMBRE Y VÍA EXTERIOR LP-20</t>
  </si>
  <si>
    <t>PROYECTO SAN BERNARDO, EDUCACIÓN VIAL Y OTROS</t>
  </si>
  <si>
    <t xml:space="preserve">PLAN INSULAR DE COOPERACIÓN MUNICIPAL: SERVICIOS </t>
  </si>
  <si>
    <t>PLAN REPAVIMENTACIÓN CARRETERAS (2017-2018)</t>
  </si>
  <si>
    <t>MANTENIMIENTO DE LA APLICACIÓN MÓVIL (APP)</t>
  </si>
  <si>
    <t>MANTENIMIENTO DE LA RED DE LOS SENSORES</t>
  </si>
  <si>
    <t>SUBV. EOI PROGRAMA FORMATIVO JUVENIL Y COWORKING</t>
  </si>
  <si>
    <t>APORTACIÓN PROGRAMA EDUCATIVO SOLARLAB</t>
  </si>
  <si>
    <t>RED DE SENSORES</t>
  </si>
  <si>
    <t>DESARROLLO APLICACIONES MÓVILES</t>
  </si>
  <si>
    <t>ARRENDAMIENTO VEHICULO PRESIDENCIA</t>
  </si>
  <si>
    <t>GESTOR EXPEDIENTES JUDICIALES</t>
  </si>
  <si>
    <t>OPOSICIONES Y PRUEBAS SELECTIVAS</t>
  </si>
  <si>
    <t>GASTOS DIVERSOS PROYECTO INSULAR</t>
  </si>
  <si>
    <t>TRABAJOS TÉCNICOS PREMIOS PROYECTO INSULAR</t>
  </si>
  <si>
    <t>MOVIMIENTO ASOCIATIVO ACTUACIONES 2017</t>
  </si>
  <si>
    <t>PREMIOS PROYECTO INSULAR</t>
  </si>
  <si>
    <t>ADQUISICIÓN EQUIPO DIGITALIZACIÓN</t>
  </si>
  <si>
    <t>IMPREVISTOS Y FUNCIONES NO CLASIFICADAS</t>
  </si>
  <si>
    <t>FONDO DE CONTIGENCIA E IMPREVISTOS</t>
  </si>
  <si>
    <t>MAQUINARIA, INSTALACIONES TÉCNICAS Y UTILLAJES</t>
  </si>
  <si>
    <t>ELEMENTOS DE TRANSPORTES</t>
  </si>
  <si>
    <t>SUBV. CLUB BALONCESTO DOGUEN DESPLAZAMIENTO</t>
  </si>
  <si>
    <t>CONTRATO PATROCINIO ACAPO FESTIVAL DE MÚSICA 2017</t>
  </si>
  <si>
    <t>ASISTENCIAS TÉCNICAS TURÍSTICAS</t>
  </si>
  <si>
    <t>SUBVENCIÓN AYUNTAMIENTO DE VILLA DE MAZO CORPUS CHRISTI</t>
  </si>
  <si>
    <t>CONVENIO ADER FORMACIÓN</t>
  </si>
  <si>
    <t>SUBVENCIÓN ASOCIACIONES EMPRESAS TURISMO RURAL</t>
  </si>
  <si>
    <t>PROYECTO IBARROLA GARAFÍA</t>
  </si>
  <si>
    <t>CENTRO VISITANTES ROQUE LOS MUCHACHOS</t>
  </si>
  <si>
    <t>FUENTE SANTA</t>
  </si>
  <si>
    <t>OTRAS OBRAS Y PROYECTOS TURÍSTICOS</t>
  </si>
  <si>
    <t>CONVENIO AYUNTAMIENTO ACCIONES TURISMO</t>
  </si>
  <si>
    <t>GASTOS DE LOCOMOCIÓN</t>
  </si>
  <si>
    <t>ALCANTARILLADO</t>
  </si>
  <si>
    <t>SUBV. AYTO. S/C DE LA PALMA EBAR</t>
  </si>
  <si>
    <t>CENTRO DE VISITANTES CUEVA DE LAS PALOMAS EQUIPAMIENTO</t>
  </si>
  <si>
    <t>SUBVENCIÓN RESERVA BIOSFERA DESTINO SOSTENIBLE</t>
  </si>
  <si>
    <t>OTRAS INDEMNIZACIONES TELEFONÍA</t>
  </si>
  <si>
    <t>93422706</t>
  </si>
  <si>
    <t>SUBV. AYTO. S/C DE LA PALMA OBRA ASCENSOR PANÓRAMICO</t>
  </si>
  <si>
    <t>SUBV. AYTO. TIJARAFE OBRA MIRADOR DEL UNIVERSO</t>
  </si>
  <si>
    <t>SUBV. AYTO. BREÑA BAJA MUSEO DE LA SAL</t>
  </si>
  <si>
    <t>ADQUISICIÓN DE MATERIAL UNIDAD DE PREVENCIÓN RIESGO LABORALES</t>
  </si>
  <si>
    <t xml:space="preserve">SUBV.AYTOS ACTIVIDADES CULTURALES </t>
  </si>
  <si>
    <t>SUBV. BANDAS DE MUSICA MUNICIPALES - AYTO BARLOVENTO</t>
  </si>
  <si>
    <t>SUBV. BANDAS DE MUSICA MUNICIPALES - AYTO BREÑA ALTA</t>
  </si>
  <si>
    <t>SUBV. BANDAS DE MUSICA MUNICIPALES - AYTO BREÑA BAJA</t>
  </si>
  <si>
    <t>SUBV. BANDAS DE MUSICA MUNICIPALES - AYTO FUENCALIENTE</t>
  </si>
  <si>
    <t>SUBV. BANDAS DE MUSICA MUNICIPALES - AYTO EL PASO</t>
  </si>
  <si>
    <t>SUBV. BANDAS DE MUSICA MUNICIPALES - AYTO LOS LLANOS DE ARIDANE</t>
  </si>
  <si>
    <t>SUBV. BANDAS DE MUSICA MUNICIPALES - AYTO PUNTAGORDA</t>
  </si>
  <si>
    <t>SUBV. BANDAS DE MUSICA MUNICIPALES - AYTO PUNTALLANA</t>
  </si>
  <si>
    <t>SUBV. BANDAS DE MUSICA MUNICIPALES - AYTO TAZACORTE</t>
  </si>
  <si>
    <t>SUBV. BANDAS DE MUSICA MUNICIPALES - AYTO SAN ANDRÉS Y SAUCES</t>
  </si>
  <si>
    <t>SUBV. BANDAS DE MUSICA MUNICIPALES - AYTO S/C DE LA PALMA</t>
  </si>
  <si>
    <t>SUBV. BANDAS DE MUSICA MUNICIPALES - AYTO VILLA DE GARAFÍA</t>
  </si>
  <si>
    <t>SUBV. BANDAS DE MUSICA MUNICIPALES - AYTO TIJARAFE</t>
  </si>
  <si>
    <t>SUBV. OBISPADO INFORMATIZACIÓN LIBROS BAUTISMALES</t>
  </si>
  <si>
    <t>SUMINISTRO ENERGÍA ELÉCTRICA</t>
  </si>
  <si>
    <t>SUMINISTRO AGUA</t>
  </si>
  <si>
    <t>MATERIAL OFICINA ORGANIZACIÓN</t>
  </si>
  <si>
    <t>OTROS GASTOS DIVEROS</t>
  </si>
  <si>
    <t xml:space="preserve">MOBILIARIO </t>
  </si>
  <si>
    <t>PREMIOS PARTICIPACIÓN CIUDADANA</t>
  </si>
  <si>
    <t>CONSEJO SOCIAL DE LA ISLA DE LA PALMA GASTOS FUNCIONAMIENTO</t>
  </si>
  <si>
    <t>AYUDA ASOC. CANARIA AMIGOS PUEBLOS SAHARAUIS DESPLAZ NIÑOS</t>
  </si>
  <si>
    <t>PROGRAMA SOCIOSANITARIO ATENCION A LA DISCAPACIDAD DE CANARIAS. LA PALMA</t>
  </si>
  <si>
    <t>FAGE - FONDOS ESTADO</t>
  </si>
  <si>
    <t>COMPENSACIÓN IAE</t>
  </si>
  <si>
    <t>COMPENSACIÓN TELEFONICA DE ESPAÑA, S.A.</t>
  </si>
  <si>
    <t>PRECIO PUBLICO RESID. SOCIO-SANIT TRIANA</t>
  </si>
  <si>
    <t>PRECIO PUBLICO RESID. SOCIO-SANIT VILLAFLORA</t>
  </si>
  <si>
    <t>MULTA POR INFRACCIÓN MEDIO AMBIENTAL</t>
  </si>
  <si>
    <t>APORTACIÓN CONSEJO INSULAR DE AGUAS</t>
  </si>
  <si>
    <t>RED CANARIA SERVICIOS/CENTROS ATENCIÓN SITUACIONES VIOLENCIA DE GÉNERO</t>
  </si>
  <si>
    <t>APORTACIONES USUARIOS VIAJES IMSERSO</t>
  </si>
  <si>
    <t>APORTACIONES DE FAMILIAS E INSTITUCIONES HOSPITAL</t>
  </si>
  <si>
    <t>TOTAL CAPÍTULO IV</t>
  </si>
  <si>
    <t>SUVB. AEA COMPRA VEHICULOS DE EMERGENCIA</t>
  </si>
  <si>
    <t>INVERSIONES ACTIVIDADES CLASIFICADAS</t>
  </si>
  <si>
    <t xml:space="preserve">INVERSIONES MEDIO AMBIENTE </t>
  </si>
  <si>
    <t>CONVENIO SOCIEDADES PROTECTORAS DE ANIMALES</t>
  </si>
  <si>
    <t>COLABORACIÓN CÁRITAS GASTOS CORRIENTES</t>
  </si>
  <si>
    <t>RETRIBUCIONES OTROS PROYECTOS DE EMPLEO</t>
  </si>
  <si>
    <t>SUBV. COLECTIVO ESCUELAS UNITARIAS VALLE DE ARIDANE</t>
  </si>
  <si>
    <t>SUBV. AGRUP. FOLCLÓRICA LOS ARRIEROS. VESTUARIO</t>
  </si>
  <si>
    <t>INTERESES DE DEPÓSITOS EN ENTIDADES DE CRÉDITO</t>
  </si>
  <si>
    <t>TOTAL CAPÍTULO V</t>
  </si>
  <si>
    <t>ACTUACIONES MUSEISTICAS Y CULTURALES</t>
  </si>
  <si>
    <t>SUBVENCIONES AYUDAS AL DEPORTE</t>
  </si>
  <si>
    <t>CONVENIO CON LA ADMINIST. DEL ESTADO APOYO Y FOMENTO TRANSP. COLECTIVO LA PALMA</t>
  </si>
  <si>
    <t>GASTOS EN APLICACIONES INFORMÁTICAS</t>
  </si>
  <si>
    <t>EQUIPOS PARA PROCESOS DE INFORMACIÓN</t>
  </si>
  <si>
    <t>ASOCIACIÓN PALMERA TRATAMIENTO Y PREVENCIÓN TOXICOMANÍA</t>
  </si>
  <si>
    <t>TOTAL CAPITULO VII</t>
  </si>
  <si>
    <t>CAPITULO VIII.-ACTIVOS FINANCIEROS</t>
  </si>
  <si>
    <t>REINTEGRO ANTICIPOS PAGAS AL PERSONAL</t>
  </si>
  <si>
    <t>AYUDAS REINTEGRABLES EXCEPCIONALES AL PERSONAL</t>
  </si>
  <si>
    <t>TOTAL CAPÍTULO VIII</t>
  </si>
  <si>
    <t>IMPUESTOS SOBRE EL ALCOHOL Y BEBIDAS DERIVADAS</t>
  </si>
  <si>
    <t>IMPUESTO SOBRE LA CERVEZA</t>
  </si>
  <si>
    <t>IMPUESTOS SOBRE PRODUCTOS INTERMEDIOS</t>
  </si>
  <si>
    <t>SERVICIO DE TRATAMIENTO DE RESIDUOS. TASA POR TRATAMIENTO/DEPOSITO NEUMÁTICOS</t>
  </si>
  <si>
    <t>TASA AYUNTAMIENTOS AL PIRS</t>
  </si>
  <si>
    <t>TASA HOSPITALES Y CLINICAS</t>
  </si>
  <si>
    <t>SERVICIOS ASISTENCIALES. TASA PENSIONES RESIDENCIA PENSIONISTAS</t>
  </si>
  <si>
    <t>TASAS POR EXPEDICIÓN DE LICENCIAS DE CAZA</t>
  </si>
  <si>
    <t>LICENCIAS URBANÍSTICAS. TASA CALIFICACIÓN TERRITORIAL</t>
  </si>
  <si>
    <t>TASAS POR EXPEDICIÓN DE DOCUMENTOS DE TRANSPORTE</t>
  </si>
  <si>
    <t>TASA POR EXPEDICIÓN DE DOCUMENTOS DE TURISMO</t>
  </si>
  <si>
    <t>TASA POR LABORATORIO Y VIVERO</t>
  </si>
  <si>
    <t xml:space="preserve">TASA POR EL SERVICIO CENTRAL HORTOFRUTICOLA </t>
  </si>
  <si>
    <t>TASA POR SERVICIO DE MATADERO</t>
  </si>
  <si>
    <t>TASA POR CURSO</t>
  </si>
  <si>
    <t>TASA POR LICENCIA DE OBRAS</t>
  </si>
  <si>
    <t>SERVICIOS ASISTENCIALES. PRECIO PÚBLICO APOYO Y RESPIRO FAMILIAR</t>
  </si>
  <si>
    <t>ENTRADA A MUSEOS</t>
  </si>
  <si>
    <t>IMPORTE ANUNCIOS CARGO PARTICULARES</t>
  </si>
  <si>
    <t>MULTA INFRACCIÓN LEY DE CAZA DE CANARIAS</t>
  </si>
  <si>
    <t>MULTA INFRACCIÓN EN MATERIA DE CARRETERAS</t>
  </si>
  <si>
    <t>MULTA INFRACCIÓN EN MATERIA DE TRANSPORTE</t>
  </si>
  <si>
    <t>SUBVENCIÓN BONOS TRANSPORTE DE VIAJEROS POR CARRETERA</t>
  </si>
  <si>
    <t>COSTE EFECTIVO TRANSF. DE COMPETENCIAS</t>
  </si>
  <si>
    <t>JURÍDICOS, CONTENCIOSOS</t>
  </si>
  <si>
    <t xml:space="preserve">PUBLICIDAD Y PROPAGANDA </t>
  </si>
  <si>
    <t>TRANSPORTE Y MENSAJERÍAS</t>
  </si>
  <si>
    <t>MATERIAL FOTOCOPIADORAS Y OTROS</t>
  </si>
  <si>
    <t>GASTOS DIVERSOS DEPART. INVENT. Y ARCHIVO</t>
  </si>
  <si>
    <t>SEGURIDAD</t>
  </si>
  <si>
    <t>DIETAS DEL PERSONAL NO DIRECTIVO</t>
  </si>
  <si>
    <t>LOCOMOCIÓN DEL PERSONAL NO DIRECTIVO</t>
  </si>
  <si>
    <t>COMUNICACIONES INFORMÁTICAS</t>
  </si>
  <si>
    <t>MEJORAS DE LAS ESTRUCTURAS AGROPECUARIAS Y DE LOS SISTEMAS PRODUCTIVOS</t>
  </si>
  <si>
    <t>GANADERÍA</t>
  </si>
  <si>
    <t>DESARROLLO RURAL</t>
  </si>
  <si>
    <t>CENTRAL HORTOFRUTÍCOLA</t>
  </si>
  <si>
    <t>APLICACIÓN PRESUP.</t>
  </si>
  <si>
    <t>CODIGO</t>
  </si>
  <si>
    <t>APLICACIÓN</t>
  </si>
  <si>
    <t>AIEM: PARTICIPACIÓN ORDINARIA</t>
  </si>
  <si>
    <t>AIEM: FONDO DE INVERSIONES</t>
  </si>
  <si>
    <t>IGIC: PARTICIPACIÓN ORDINARIA</t>
  </si>
  <si>
    <t>IGIC: FONDO DE INVERSIONES</t>
  </si>
  <si>
    <t>IMPUESTO MATRICULACIÓN. PARTICIPACIÓN ORDINARIA</t>
  </si>
  <si>
    <t>IMPUESTO MATRICULACIÓN. FONDO DE INVERSIONES</t>
  </si>
  <si>
    <t>REDUCCIÓN COMPENSACIÓN DEL IGTE: FONDO DE INVERSIONES</t>
  </si>
  <si>
    <t>TRIBUTOS VEHÍCULOS</t>
  </si>
  <si>
    <t>GESTIÓN COMPLEJO AMBIENTAL DE RESIDUOS</t>
  </si>
  <si>
    <t>TRIBUTOS DEL ESTADO</t>
  </si>
  <si>
    <t>PUBLICIDAD EN DIARIOS OFICIALES</t>
  </si>
  <si>
    <t xml:space="preserve">OTROS SUMINISTROS </t>
  </si>
  <si>
    <t>ELABORACIÓN INVENTARIO MUSEO ARQUEOLÓGICO</t>
  </si>
  <si>
    <t>DIETAS MIEMBROS COMISIÓN PATRIMONIO HISTORICO</t>
  </si>
  <si>
    <t>APLIC PRES</t>
  </si>
  <si>
    <t>ADMINISTRACIÓN GENERAL DE INDUSTRIA Y ENERGÍA</t>
  </si>
  <si>
    <t>CAPITULO III.- TASAS, PRECIOS PÚBLICOS Y OTROS INGRESOS</t>
  </si>
  <si>
    <t>INDUSTRIA</t>
  </si>
  <si>
    <t>COMERCIO</t>
  </si>
  <si>
    <t>ORDENACIÓN Y PROMOCIÓN TURÍSTICA</t>
  </si>
  <si>
    <t>ADMINISTRACIÓN GENERAL DEL TRANSPORTE</t>
  </si>
  <si>
    <t>PROMOCIÓN, MANTENIMIENTO Y DESARROLLO DEL TRANSPORTE</t>
  </si>
  <si>
    <t>ADMINISTRACIÓN GENERAL DE INFRAESTRUCTURA</t>
  </si>
  <si>
    <t>CARRETERAS</t>
  </si>
  <si>
    <t>ORGANOS DE GOBIERNO</t>
  </si>
  <si>
    <t>ADMINISTRACIÓN GENERAL</t>
  </si>
  <si>
    <t>PRESIDENCIA</t>
  </si>
  <si>
    <t>ATENCIÓN A LOS CIUDADANOS</t>
  </si>
  <si>
    <t>PARTICIPACIÓN CIUDADANA</t>
  </si>
  <si>
    <t>COMUNICACIONES INTERNAS</t>
  </si>
  <si>
    <t>RECURSOS HUMANOS</t>
  </si>
  <si>
    <t>CONTRATACIÓN</t>
  </si>
  <si>
    <t>APORTACIÓN SODEPAL PROYECTO CENTRO AGRODIVERSIDAD</t>
  </si>
  <si>
    <t>APORTACIÓN SODEPAL PROYECTO MARÍTIMO PESQUERO</t>
  </si>
  <si>
    <t>APORTACIÓN SODEPAL PROYECTO PLANIFICACIÓN Y COMERCIALIZACIÓN</t>
  </si>
  <si>
    <t>SUBTOTAL …………………………</t>
  </si>
  <si>
    <t>SERVICIOS DE EXTINCIÓN DE INCENDIOS</t>
  </si>
  <si>
    <t>ADMINISTRACIÓN GENERAL DE VIVIENDA Y URBANISMO</t>
  </si>
  <si>
    <t>URBANISMO</t>
  </si>
  <si>
    <t>POLÍTICA TERRITORIAL</t>
  </si>
  <si>
    <t>RECOGIDA, ELIMINACIÓN Y TRATAMIENTO DE RESIDUOS</t>
  </si>
  <si>
    <t>OTROS SERVICIOS DE BIENESTAR COMUNITARIO (MATADERO)</t>
  </si>
  <si>
    <t>ADMINISTRACIÓN GENERAL DE MEDIO AMBIENTE</t>
  </si>
  <si>
    <t>PROTECCIÓN Y MEJORA DEL MEDIO AMBIENTE</t>
  </si>
  <si>
    <t>OTRAS ACTUACIONES RELACIONADAS CON EL MEDIO AMBIENTE</t>
  </si>
  <si>
    <t>PENSIONES</t>
  </si>
  <si>
    <t>COMPLEMENTO FAMILIAR DE PENSIONISTAS</t>
  </si>
  <si>
    <t>OTRAS PREST. ECON A FAVOR EMPLEADOS</t>
  </si>
  <si>
    <t>INVERSIONES SERVICIOS SOCIALES</t>
  </si>
  <si>
    <t>PLAN ATENC. SOCIO-SANIT. ÁREA DISCAP</t>
  </si>
  <si>
    <t>PRESTACIÓN DE SERVICIO DE MEDIACIÓN FAMILIAR, INTERVENCIÓN FAMILIAR Y PUNTOS DE ENCUENTRO</t>
  </si>
  <si>
    <t>PRESTACIÓN SERV. ATENCIÓN PLAYAS PERSONAS</t>
  </si>
  <si>
    <t>PRESTACIÓN SERV. PERSONAS DISCAPACIDAD MUSICOTERAPIA</t>
  </si>
  <si>
    <t>PRESTACIÓN SERV. ACCESIBILIDAD BIENES, INMUEBLES Y OBRAS</t>
  </si>
  <si>
    <t>CONVENIO AYTOS. AL PLAN INTEGRAL DEL MENOR</t>
  </si>
  <si>
    <t>IMPLANTACIÓN NUEVAS TITULACIONES 2016-2017</t>
  </si>
  <si>
    <t>PREMIOS ACCIÓN SOCIAL</t>
  </si>
  <si>
    <t>SUBVENCIÓN AMPAS PARTICIPACIÓN EN LA FIRST LEGO</t>
  </si>
  <si>
    <t>PRESTACIÓN SERVICIO CENTRO DEL DÍA ALZHEIMER</t>
  </si>
  <si>
    <t>CONVENIO AYTO. LOS LLANOS INTERVENCIÓN DEMENCIAS Y ALZHEIMER</t>
  </si>
  <si>
    <t>CONVENIO AYTO. LOS LLANOS DE ARIDANE. CENTRO DIA MAYORES, GASTOS MANTENIM</t>
  </si>
  <si>
    <t>CONVENIO AYTO. PUNTALLANA TALLER INTEGRACIÓN PERSONAS CON DISCAPACIDAD</t>
  </si>
  <si>
    <t>CONVENIO AYTO. LOS LLANOS AYTO. INTEGRACIÓN SOCIO LABORAL ENFERMOS MENTALES</t>
  </si>
  <si>
    <t>CONVENIO AYTO. S/C DE LA PALMA ESTIMULACIÓN PRECOZ</t>
  </si>
  <si>
    <t>SUBVENCIÓN UNED LA PALMA GASTOS FUNCIONAMIENTO</t>
  </si>
  <si>
    <t>CONVENIO AYTO TAZACORTE-RESIDENCIA MAYORES GASTOS MANTENIMIENTO</t>
  </si>
  <si>
    <t>CONVENIO AYTO.PUNTAGORDA RESIDENCIA DE MAYORES GASTOS MANTENIMIENTO</t>
  </si>
  <si>
    <t>CONVENIO AYTO.TIJARAFE CTRO.DE ESTANCIA DIURNA GASTOS MANTENIMIENTO</t>
  </si>
  <si>
    <t>CONVENIO AYTO. BREÑA ALTA RESID.PERSONAS CON DISCAPAC.NINA JAUBERT GASTOS MANTENIMIENTO</t>
  </si>
  <si>
    <t>CONVENIO AYTO.B.ALTA CENTRO OCUPACIONAL GASTOS MANTENIMIENTO</t>
  </si>
  <si>
    <t>SUBV. SOCIEDAD ESPAÑOLA DE ESTUDIOS CLÁSICOS ORGANIZACIÓN VELADAS CLÁSICAS</t>
  </si>
  <si>
    <t>SUBV. PARROQUIA NTA. SRA. DE LAS NIEVES OBRAS ADECUACIÓN MUSEO</t>
  </si>
  <si>
    <t>SUBV. AYTO. TAZACORTE PARA LA OBRA DE LA TRAVESÍA</t>
  </si>
  <si>
    <t>CONVENIO AYTO.MAZO CENTRO OCUPACIONAL GASTO MANTENIMIENTO</t>
  </si>
  <si>
    <t>CONVENIO AYTO. VILLA DE MAZO CENTRO DE DIA MAYORES GASTOS MANTENIMIENTO</t>
  </si>
  <si>
    <t>CONVENIO AYTO. VILLA DE MAZO RESIDENCIA MAYORES GASTOS MANTENIMIENTO</t>
  </si>
  <si>
    <t>CONVENIO AYTO. BREÑA ALTA RESIDENCIA MAYORES NINA JAUBERT GASTOS MANTENIMIENTO</t>
  </si>
  <si>
    <t>CONVENIO AYTO. FUENCALIENTE RESIDENCIA DE MAYORES GASTO MANTENIMIENTO</t>
  </si>
  <si>
    <t>CONVENIO AYTO. BREÑA ALTA HOGAR FUNCIONAL GASTOS MANTENIMIENTO</t>
  </si>
  <si>
    <t>CONVENIO AYTO. TAZACORTE. CENTRO DE DIA MAYORES GASTOS MANTENIMIENTO</t>
  </si>
  <si>
    <t>CONVENIO AYTO. PUNTALLANA RESIDENCIA MAYORES GASTOS MANTENIMIENTO</t>
  </si>
  <si>
    <t>CONVENIO FUNDACIÓN CANARIA TABURIENTE ESPECIAL CTRO.OCUPAC.TABURIENTE GASTO MANTENIMIENTO</t>
  </si>
  <si>
    <t>CONVENIO FUNDACIÓN ISONORTE CENTRO OC.LA TRAVIESA GASTO MANTENIMIENTO</t>
  </si>
  <si>
    <t>CONVENIO FUNDACIÓN ISONORTE CENTRO OC.LA TISERA GASTO MANTENIMIENTO</t>
  </si>
  <si>
    <t>CONVENIO FUNDACIÓN CANARIA SOLIDARIDAD LA PALMA. RESID. MAYORES LOS LLANOS GASTOS MANTENIMIENTO</t>
  </si>
  <si>
    <t>CONVENIO ASOC. NIÑOS ESPECIALES DE LA PALMA. CENTRO DE DÍA DISCAPACIDAD</t>
  </si>
  <si>
    <t>CONSTRUCCIÓN RESIDENCIA MAYORES DE GARAFÍA</t>
  </si>
  <si>
    <t>SUBV. AYTO. DE TIJARAFE RESIDENCIA</t>
  </si>
  <si>
    <t xml:space="preserve">SUBV. AYTO. BARLOVENTO CENTRO DE DIA </t>
  </si>
  <si>
    <t>SUBV. AYTO. BREÑA ALTA FINALIZACIÓN CENTRO DE DÍA</t>
  </si>
  <si>
    <t>SUBV. AYTO. SAN ANDRÉS Y SAUCES RESIDENCIA MAYORES</t>
  </si>
  <si>
    <t>OBRA ACONDICIONAMIENTO SALUD MENTAL Y LARGA ESTANCIA HOSPITAL DE DOLORES</t>
  </si>
  <si>
    <t>ADMINISTRACIÓN GENERAL DE SERVICIOS SOCIALES</t>
  </si>
  <si>
    <t>G A S T O S</t>
  </si>
  <si>
    <t>DETALLE AL QUE CORRESPONDE CADA SOMBREADO</t>
  </si>
  <si>
    <t>EUROS</t>
  </si>
  <si>
    <t>CAPÍTULO 1. GASTOS DE PERSONAL.</t>
  </si>
  <si>
    <t>CAPÍTULO 3.- GASTOS FINANCIEROS.</t>
  </si>
  <si>
    <t>CAPÍTULO 4. TRANSFERENCIAS CORRIENTES.</t>
  </si>
  <si>
    <t>CAPÍTULO 6. INVERSIONES REALES.</t>
  </si>
  <si>
    <t xml:space="preserve">CAPÍTULO 7. TRANSFERENCIAS DE CAPITAL. </t>
  </si>
  <si>
    <t>CAPÍTULO 8. ACTIVOS FINANCIEROS.</t>
  </si>
  <si>
    <t>CAPÍTULOS 9. PASIVOS FINANCIEROS.</t>
  </si>
  <si>
    <t xml:space="preserve">ORGANISMOS AUTÓNOMOS </t>
  </si>
  <si>
    <t>INGRESOS</t>
  </si>
  <si>
    <t>***DIFERENCIA ENTRE INGRESOS Y GASTOS</t>
  </si>
  <si>
    <t>DENOMINACIÓN</t>
  </si>
  <si>
    <t>PRESTACIÓN SERVICIO PREV. Y EXT. INCENDIOS</t>
  </si>
  <si>
    <t>MATERIAL DE OFICINA</t>
  </si>
  <si>
    <t>GASTOS DIVERSOS</t>
  </si>
  <si>
    <t>ESTUDIOS Y TRABAJOS TÉCNICOS</t>
  </si>
  <si>
    <t>ASISTENCIA TÉCNICA PLANIFICACIÓN</t>
  </si>
  <si>
    <t>LIBROS, PRENSA, REVISTAS Y OTRAS PUBLICACIONES</t>
  </si>
  <si>
    <t xml:space="preserve">GASTOS DIVERSOS </t>
  </si>
  <si>
    <t>PROYECTOS SIG</t>
  </si>
  <si>
    <t>REUNIONES Y CONFERENCIAS</t>
  </si>
  <si>
    <t>RESIDUOS SÓLIDOS, MAQUINARIA, INSTALACIONES Y UTILLAJE</t>
  </si>
  <si>
    <t xml:space="preserve">RESIDUOS SÓLIDOS. COMBUSTIBLES Y CARBURANTES </t>
  </si>
  <si>
    <t>SUMINISTRO DE RESPUESTOS DE MAQUINARIA,UTILLAJE Y ELEM TRANSPORTE</t>
  </si>
  <si>
    <t>PRIMAS DE SEGURO</t>
  </si>
  <si>
    <t>VALORACIONES Y PERITAJES</t>
  </si>
  <si>
    <t>APORTACIÓN A LA ESCUELA INSULAR DE MÚSICA</t>
  </si>
  <si>
    <t>RECURSO HIDRAULICOS</t>
  </si>
  <si>
    <t xml:space="preserve">RESIDUOS SÓLIDOS. VESTUARIO </t>
  </si>
  <si>
    <t>TRANSPORTES Y MENSAJERÍA</t>
  </si>
  <si>
    <t>PUBLICACIONES Y ACTUALIZACIÓN DE TOPOGUÍAS Y FOLLETOS</t>
  </si>
  <si>
    <t>REPAR. MANTENIMIENTO Y CONSERV. OTRO INMOVILIZADO MATERIAL</t>
  </si>
  <si>
    <t>ASIST. TÉCN. ERRAD. EXÓTICAS, FLORA Y FAUNA EDUC. AMBIENTAL</t>
  </si>
  <si>
    <t>CENTRO DE VISITANTES CUEVA DE LAS PALOMAS</t>
  </si>
  <si>
    <t>TOTAL PRESUPUESTO 2016</t>
  </si>
  <si>
    <t>EDUCACIÓN PREESCOLAR Y PRIMARIA</t>
  </si>
  <si>
    <t>SUBV. COLECTIVO ESCUELAS UNITARIAS ZONA ESTE LA PALMA. ROMERÍA DEL DÍA DE CANARIAS</t>
  </si>
  <si>
    <t>AYUDAS ESTUDIANTES EN LAS RESIDENCIA/COLEGIOS ULL Y ULPG</t>
  </si>
  <si>
    <t>CURSOS DE FORMACIÓN EDUCATIVA</t>
  </si>
  <si>
    <t xml:space="preserve">RESIDUOS SÓLIDOS. GASTOS DIVERSOS </t>
  </si>
  <si>
    <t>ELEMENTOS DE TRANSPORTE</t>
  </si>
  <si>
    <t>CUOTAS NETAS DE INTERESES POR OPERACIONES DE ARRENDAMIENTO FINANCIERO (LEASING)</t>
  </si>
  <si>
    <t>COORDINACIÓN Y ORGANIZACIÓN INSTITUCIONAL DE LA EELL</t>
  </si>
  <si>
    <t>GABINETE DE PRENSA - SERVICIOS NOTICIAS</t>
  </si>
  <si>
    <t>TRANSFERENCIAS OTRAS EELL</t>
  </si>
  <si>
    <t>CONSORCIO INSULAR DE SERVICIOS</t>
  </si>
  <si>
    <t>GESTIÓN DE VERTEDEROS</t>
  </si>
  <si>
    <t xml:space="preserve">ASISTENCIAS TÉCNICAS, ESTUDIOS Y PROGRAMAS DE M.A. </t>
  </si>
  <si>
    <t>MANTENIMIENTO PISTA FORESTALES</t>
  </si>
  <si>
    <t>GASTOS VIVERO INSULAR Y CENTRO RECUPERACIÓN DE FAUNA</t>
  </si>
  <si>
    <t>OTROS TRABAJOS REALIZADOS POR EMPRESAS Y PROFESIONALES</t>
  </si>
  <si>
    <t>GASTOS PROGR "VIDA ACTIVA" PARA MAYORES</t>
  </si>
  <si>
    <t>GASTOS CORRIENTES TUTELAS Y CURATELAS</t>
  </si>
  <si>
    <t>INVERSIONES EN TERRENOS DESTINADOS AL USO GENERAL</t>
  </si>
  <si>
    <t>ARRENDAMIENTO TERRENOS Y BIENES NATURALES</t>
  </si>
  <si>
    <t>COMUNIDAD PROPIETARIOS EDIFICIO. ARRENDAMIENTO LOCAL</t>
  </si>
  <si>
    <t>ARRENDAMIENTO MOBILIARIO Y ENSERES</t>
  </si>
  <si>
    <t>MANTENIMIENTO EDIFICIO Y OTRAS CONSTRUCCIONES</t>
  </si>
  <si>
    <t>MAQUINARIA, INSTALACIONES Y UTILLAJE</t>
  </si>
  <si>
    <t>PUBLICIDAD PIOLP Y OTROS</t>
  </si>
  <si>
    <t>ASISTENCIA TÉCNICA INDUSTRIA</t>
  </si>
  <si>
    <t>OBRAS EN ZONAS INDUSTRIALES</t>
  </si>
  <si>
    <t>ARRENDAMIENTO DE MAQUINARIA, INSTALACIONES Y UTILLAJE</t>
  </si>
  <si>
    <t>ENERGÍA ELÉCTRICA CIUDAD DEPORTIVA MIRAFLORES</t>
  </si>
  <si>
    <t>VESTUARIO PERSONAL EDIFICIOS</t>
  </si>
  <si>
    <t>TRIBUTOS EDIFICIOS</t>
  </si>
  <si>
    <t>VESTUARIO PERSONAL CONDUCTORES</t>
  </si>
  <si>
    <t>APORTACIÓN CENTRO I. DE AGRICULTURA BIOLÓGICA</t>
  </si>
  <si>
    <t>SUBVENCIÓN CONSEJO REGULADOR DEL VINO PROMOCIÓN VINOS</t>
  </si>
  <si>
    <t>CUOTAS LEASING VEHÍCULOS</t>
  </si>
  <si>
    <t>FP</t>
  </si>
  <si>
    <t>COMPENSACIÓN PLANTA M. AMBIENTE VILLA DE MAZO</t>
  </si>
  <si>
    <t>312.221.06</t>
  </si>
  <si>
    <t>312.226.99</t>
  </si>
  <si>
    <t>GASTOS CORRIENTES VELA</t>
  </si>
  <si>
    <t>INVERSIONES VELA</t>
  </si>
  <si>
    <t>INVERSIONES DEPORTES</t>
  </si>
  <si>
    <t>235.226.99</t>
  </si>
  <si>
    <t>440.216.00</t>
  </si>
  <si>
    <t>169.226.10</t>
  </si>
  <si>
    <t>INVERSIONES TELECOMUNICACIONES:RED TRONCAL Y OTROS</t>
  </si>
  <si>
    <t>ADQUISICIÓN DE INMUEBLES</t>
  </si>
  <si>
    <t>MANTENIMIENTO VEHÍCULOS</t>
  </si>
  <si>
    <t>SUBV. ASOCIACIONES PARA GASTOS POR PARTICIPAIÓN EVENTOS DEL CARNAVAL</t>
  </si>
  <si>
    <t>REPARACIÓN EQUIPOS OFICINA</t>
  </si>
  <si>
    <t>RED COMUNICACIONES</t>
  </si>
  <si>
    <t>MATERIAL OFICINA</t>
  </si>
  <si>
    <t>PRENSA, REVISTAS, LIBROS Y PUBLICACIONES</t>
  </si>
  <si>
    <t>COMBUSTIBLES</t>
  </si>
  <si>
    <t>VESTUARIO</t>
  </si>
  <si>
    <t>OTROS SUMINISTROS</t>
  </si>
  <si>
    <t>TRANSPORTES</t>
  </si>
  <si>
    <t>GASTOS DIVERSOS MEDIO AMBIENTE</t>
  </si>
  <si>
    <t>PREMIO JUBILACIÓN/CONSTANCIA</t>
  </si>
  <si>
    <t>RETRIBUCIONES BÁSICA PERSONAL LABORAL FIJO</t>
  </si>
  <si>
    <t>RETRIBUCIONES PERSONAL LABORAL TEMPORAL</t>
  </si>
  <si>
    <t xml:space="preserve">GRATIFICACIONES </t>
  </si>
  <si>
    <t xml:space="preserve">COMPLEMENTO DE DESTINO </t>
  </si>
  <si>
    <t xml:space="preserve">OTROS COMPLEMENTOS </t>
  </si>
  <si>
    <t xml:space="preserve">RETRIBUCIONES BÁSICAS PERSONAL LABORAL FIJO </t>
  </si>
  <si>
    <t xml:space="preserve">OTRAS REMUNERACIONES SECRETARÍA, VICESECRT Y REGÍMEN JURÍDICO </t>
  </si>
  <si>
    <t xml:space="preserve">PRODUCTIVIDAD </t>
  </si>
  <si>
    <t>CUOTAS FEMP</t>
  </si>
  <si>
    <t>MUJERS VÍCTIMAS VIOLENCIA Y PROTECC. INTEGRAL MUJERES</t>
  </si>
  <si>
    <t>ATENCIONES PROTOCOLARIAS Y REPRESENTATIVAS</t>
  </si>
  <si>
    <t>OTRAS ATENCIONES DE PRESIDENCIA</t>
  </si>
  <si>
    <t>ESCUDOS CABILDO INSULAR</t>
  </si>
  <si>
    <t>ATENCIONES CONGRESOS. EXPOSIC, EFEMÉRIDES Y OTROS</t>
  </si>
  <si>
    <t>GASTOS DIVERSOS DE REPRESENTACIÓN DIFERENTES ÁREA</t>
  </si>
  <si>
    <t>CONVENIO AYUNTAMIENTOS APOYO AL SERVICIO DE AYUDA A DOMICILIO</t>
  </si>
  <si>
    <t xml:space="preserve">DINAMIZACIÓN SOCIOECONÓMICA </t>
  </si>
  <si>
    <t>233.650.00</t>
  </si>
  <si>
    <t>169.223.00</t>
  </si>
  <si>
    <t>441.219.00</t>
  </si>
  <si>
    <t>926.216.00</t>
  </si>
  <si>
    <t>342.212.01</t>
  </si>
  <si>
    <t>491.227.07</t>
  </si>
  <si>
    <t>920.203.00</t>
  </si>
  <si>
    <t>ADQUISICION DE MOBILIARIO Y ENSERES</t>
  </si>
  <si>
    <t>DIETAS DE LOS MIEMBROS DE LOS ÓRGANOS DE GOBIERNO</t>
  </si>
  <si>
    <t>LOCOMOCIÓN DE LOS MIEMBROS DE LOS ÓRGANOS DE GOBI</t>
  </si>
  <si>
    <t>SUBV. FUNDACION DR. MORALES BECAS</t>
  </si>
  <si>
    <t>LOCOMOCIÓN PERSONAL</t>
  </si>
  <si>
    <t>GASTO FUNCIONAMIENTO PATRONATO ESPACIOS NATURALES</t>
  </si>
  <si>
    <t>CAPÍTULO 2. GASTOS CORRIENTES EN BIENES Y SERVICIOS.</t>
  </si>
  <si>
    <t>SUELDOS GRUPO A1 SECRETARÍA, VICESECRT Y REGIMEN JURÍDICO</t>
  </si>
  <si>
    <t>SEGURIDAD SOCIAL SECRETARÍA, VICESECRT Y REGIMEN JURÍDICO</t>
  </si>
  <si>
    <t>DÍAS M. AMBIENTE Y ÁRBOL</t>
  </si>
  <si>
    <t>APORTACIONES CONSORCIO INSULAR RESERVA BIOSFERA</t>
  </si>
  <si>
    <t>PREMIOS INSULARES MEDIO AMBIENTE</t>
  </si>
  <si>
    <t>ACTUACIONES CONTRA INCENDIOS Y BRIGADAS</t>
  </si>
  <si>
    <t>INVERSIONES MEDIO AMBIENTE</t>
  </si>
  <si>
    <t>ATENCIONES ECONÓMICAS A MAYORES</t>
  </si>
  <si>
    <t>AYUDAS DE EMERGENCIA SOCIAL</t>
  </si>
  <si>
    <t>AYUDAS EC.-FONDO DE EMERGENCIA SOCIAL MUJER</t>
  </si>
  <si>
    <t>AYUDA A OTROS PUEBLOS</t>
  </si>
  <si>
    <t>REPARACIÓN Y MANTENIMIENTO VEHÍCULOS</t>
  </si>
  <si>
    <t>PRENSA, LIBROS, REVISTAS Y OTRAS PUBLICACIONES</t>
  </si>
  <si>
    <t>PUBLICIDAD Y PROPAGANDA</t>
  </si>
  <si>
    <t>PUBLICACIONES EN DIARIOS OFICIALES</t>
  </si>
  <si>
    <t>OTROS GASTOS DIVERSOS</t>
  </si>
  <si>
    <t>LA ESCUELA EMPRENDE</t>
  </si>
  <si>
    <t>PROGRAMA EUROPEO CONTAMINACIÓN LUMÍNICA</t>
  </si>
  <si>
    <t>ACTUACIONES INTEGRALES (LA PALMA LOCAL) - FEDER</t>
  </si>
  <si>
    <t>INTERESES DE DEMORA EMPLEO</t>
  </si>
  <si>
    <t>52.916,82 4.423,02</t>
  </si>
  <si>
    <t>36.960,51   904,70</t>
  </si>
  <si>
    <t>2015/01</t>
  </si>
  <si>
    <t>233.762.01</t>
  </si>
  <si>
    <t>Subv. Ayto. Tijarafe Residencia</t>
  </si>
  <si>
    <t>2015/02</t>
  </si>
  <si>
    <t>233.762.02</t>
  </si>
  <si>
    <t>Subv. Ayto. Barlovento Centro de Día</t>
  </si>
  <si>
    <t>2015/04</t>
  </si>
  <si>
    <t>432.650.00</t>
  </si>
  <si>
    <t>Centro Visitantes Roque de Los Muchachos</t>
  </si>
  <si>
    <t>2015/07</t>
  </si>
  <si>
    <t>432.762.04</t>
  </si>
  <si>
    <t>432.226.02</t>
  </si>
  <si>
    <t>2015/64</t>
  </si>
  <si>
    <t>2015/71</t>
  </si>
  <si>
    <t>Servicio de transportes de residuos orgánicos generados en el Matadero</t>
  </si>
  <si>
    <t>2015/72</t>
  </si>
  <si>
    <t>Serv.asistencia a los usuarios de transporte regular de viajeros (S/C Palma)</t>
  </si>
  <si>
    <t>231.226.10</t>
  </si>
  <si>
    <t>2015/74</t>
  </si>
  <si>
    <t>2013/01</t>
  </si>
  <si>
    <t>162.467.01</t>
  </si>
  <si>
    <t>Convenio Reserva Biosfera proy. preservacion medioambiental mat. residuos</t>
  </si>
  <si>
    <t>Construcción Residencia de Mayores en Garafía 7ª fase</t>
  </si>
  <si>
    <t xml:space="preserve">Servicio de mantenimiento de aplicaciones  TSYSTEMS del ERP corporativo y el servicio de actualización del sistema de gestión contable  a la nueve versión  denominada  Gema exp. SV-24/2013  </t>
  </si>
  <si>
    <t>2016/01</t>
  </si>
  <si>
    <t>432.223.00</t>
  </si>
  <si>
    <t>Servicio de envío  y transporte  de material  para ferias  y acciones promocionales a las ferias que asiste el Patronato de Turismo</t>
  </si>
  <si>
    <t>2016/02</t>
  </si>
  <si>
    <t>Dirección de obra Residencia de Mayores  en Garafía, 7ª fase, plan obras otras nº 3/2015 exp. 26/2016/CNT</t>
  </si>
  <si>
    <t>2016/03</t>
  </si>
  <si>
    <t>Servicio de apoyo a la Residencia de Pensionistas de S/C de La Palma, a partir de la atención, el seguimiento y la mejora de la información de sus usuarios, por medio de la correspondiente aplicación informática</t>
  </si>
  <si>
    <t>2016/04</t>
  </si>
  <si>
    <t>Suministro de diferentes tipos de detergentes para la Residencia de Pensionisas de S/C de La Palma</t>
  </si>
  <si>
    <t>2016/05</t>
  </si>
  <si>
    <t>920.226.04</t>
  </si>
  <si>
    <t>Balsa de  la Caldereta (T.M. de Fuencaliente). Asesoramiento, Seguimiento y Defensa Jurídica del Cabildo de La Palma en el procedimiento de reclamación de cantidad instado por la UTE ALDESA,S.A.-VVO</t>
  </si>
  <si>
    <t>2016/06</t>
  </si>
  <si>
    <t>432.627.01</t>
  </si>
  <si>
    <t>Dirección de la ejecución  y coordinación  de seguridad y salud de la obra denominada Centro de Visitantes del Roque de los Muchachos (Villa de Garafía) exp.13/2016/CNT</t>
  </si>
  <si>
    <t>2016/07</t>
  </si>
  <si>
    <t xml:space="preserve">Suministro de guantes de nitrilo con destino al Hospital  de Dolores de S/C de La Palma </t>
  </si>
  <si>
    <t>2016/08</t>
  </si>
  <si>
    <t>Servicio de dirección  de la obra denominada Centro de Visitantes del Roque de los Muchachos (Villa de Garafía) exp.9/2016/CNT</t>
  </si>
  <si>
    <t>2016/09</t>
  </si>
  <si>
    <t>Convenio de  colaboración entre el Excmo. Cabildo Ins. de La Palma y Air Berlin PLC &amp; Co. LUFTVERKEHRS KG</t>
  </si>
  <si>
    <t>2016/10</t>
  </si>
  <si>
    <t>341.227.09</t>
  </si>
  <si>
    <t>Planificación y organización de actividades destinadas a fomentar y promocionar la práctica de la vela en la Isla de La Palma</t>
  </si>
  <si>
    <t>2016/11</t>
  </si>
  <si>
    <t xml:space="preserve">Prorroga servicio  de transporte sanitario colectivo para los usuarios del Centro residencial y de rehabilitación psicosocial de Villaflora y el centro de rehabilitacion Los Pedregales </t>
  </si>
  <si>
    <t>2016/12</t>
  </si>
  <si>
    <t>Servico de catering en la Residencia de Rehabilitación Psicosocial Villaflora en Breña Baja</t>
  </si>
  <si>
    <t>2016/13</t>
  </si>
  <si>
    <t xml:space="preserve">Serv.de gestión del serv.públ.insular de apoyo y respiro familiar </t>
  </si>
  <si>
    <t>2016/14</t>
  </si>
  <si>
    <t>Servicio de asistencia a personas con capacidad modificada judicialmente en fomento de su preraración  para lograr una mayor independencia en la realización  de actividades de la vida diaria con el fin de evitar su institucionalización</t>
  </si>
  <si>
    <t>2016/15</t>
  </si>
  <si>
    <t>312.221.05</t>
  </si>
  <si>
    <t>Suministro de productos de alimentos para el Hospital Ntra. Sra. de Los Dolores lote nº 1 congelados. Exp. 20/2015/CNT</t>
  </si>
  <si>
    <t>2016/16</t>
  </si>
  <si>
    <t>Suministro de productos de alimentos para el Hospital Ntra. Sra. de Los Dolores  lote nº 8 pastas, especias y otro.  Exp. 20/2015/CNT</t>
  </si>
  <si>
    <t>2016/17</t>
  </si>
  <si>
    <t>Servicio de asesoramiento  en procesos de duelo</t>
  </si>
  <si>
    <t>2016/18</t>
  </si>
  <si>
    <t>Servicio de portería y control  de acceso destinado a casa de acogida y centro  de acogida inmediata para mujeres victimas de violencia de género. Exp. 5/2016/CNT</t>
  </si>
  <si>
    <t>2016/19</t>
  </si>
  <si>
    <t>921.227.00</t>
  </si>
  <si>
    <t>Modificado nº 1 contrato servicio limpieza edificios y dependencias cabildo insular. Lote nº 1 Los Llanos de Aridane y otros.  (expte. 58/2014/CNT).</t>
  </si>
  <si>
    <t>2016/20</t>
  </si>
  <si>
    <t>Modificado nº 1 contrato servicio limpieza edificios y dependencias cabildo insular. Lote nº 3 varios municipios (expte. 58/2014/CNT).</t>
  </si>
  <si>
    <t>2016/21</t>
  </si>
  <si>
    <t>453.210.01  453.611.00</t>
  </si>
  <si>
    <t>Servicio para la prestación de los trabajos de conservación, mantenimiento y ayudas a la explotación del nuevo túnel de la cumbre (carretera lp-3), carretera lp-20, vía exterior de Santa Cruz de La Palma y túnel de Bajamar y de los trabajos de reparación de anomalías en los sistemas instalados</t>
  </si>
  <si>
    <t>2016/22</t>
  </si>
  <si>
    <t>Modificado nº 1 contrato servicio limpieza edificios y dependencias cabildo insular. Lote nº 2 S/C de La Palma.  (expte. 58/2014/CNT).</t>
  </si>
  <si>
    <t>2016/23</t>
  </si>
  <si>
    <t>Prórroga del servicio de gestión de residuos peligrosos y no peligrosos depositados en los puntos limpios de la isla. anualidad 2016 (23/05/16-22/05/17)</t>
  </si>
  <si>
    <t>2016/24</t>
  </si>
  <si>
    <t>Lote 4: productos lácteos. suministro productos alimenticios para el  Hospital de Dolores</t>
  </si>
  <si>
    <t>2016/25</t>
  </si>
  <si>
    <t>Servicio de asistencia sociofamiliar a las usuarias de recursos alojativos de mujeres víctimas de violencia de género</t>
  </si>
  <si>
    <t>2016/26</t>
  </si>
  <si>
    <t>Servicio de atención interdisciplinar a personas con problemas de adicción</t>
  </si>
  <si>
    <t>2016/27</t>
  </si>
  <si>
    <t>SOLRESOR I SVERIGE AB (PRIMERA GROUP) - Convenio de colaboración.</t>
  </si>
  <si>
    <t>2016/28</t>
  </si>
  <si>
    <t>413.226.99</t>
  </si>
  <si>
    <t>Contrato Isonorte "compostaje granja experimental"</t>
  </si>
  <si>
    <t>2016/29</t>
  </si>
  <si>
    <t>Servicio de monitorizacion de actividades deportivas, educativas, de ocio y culturales adaptadas al Centro Residencial Villaflora</t>
  </si>
  <si>
    <t>2016/30</t>
  </si>
  <si>
    <t>339.226.11 231.226.16</t>
  </si>
  <si>
    <t>Programa atención sexualidad juvenil "nuestras relaciones sexpresan"</t>
  </si>
  <si>
    <t>2016/31</t>
  </si>
  <si>
    <t>Encomienda gestión suministro frutas y verduras para la Residencia Pensionistas</t>
  </si>
  <si>
    <t>2016/32</t>
  </si>
  <si>
    <t>Encomienda gestión suministro frutas y verduras para  el  Hospital de Dolores</t>
  </si>
  <si>
    <t>2016/33</t>
  </si>
  <si>
    <t>Prorroga contrato arrendamiento de inmueble con destino a la oficina deportes</t>
  </si>
  <si>
    <t>2016/34</t>
  </si>
  <si>
    <t>Prorroga seguimiento del sistema de análisis de peligros y control de puntos críticos del Hospital de Nuestra Señora de los Dolores.</t>
  </si>
  <si>
    <t>2016/35</t>
  </si>
  <si>
    <t>Contrato complementario maquinas multifuncion copiado e impresión.</t>
  </si>
  <si>
    <t>2016/36</t>
  </si>
  <si>
    <t>432.227.06</t>
  </si>
  <si>
    <t>Contrato para la gestión de la oficina de información turística del puerto en S/C. de La Palma.</t>
  </si>
  <si>
    <t>2016/37</t>
  </si>
  <si>
    <t>Direccion de la obra  Residencia de Mayores en Garafía 7ª fase</t>
  </si>
  <si>
    <t>2016/38</t>
  </si>
  <si>
    <t>925.227.07</t>
  </si>
  <si>
    <t>Servicio de atención telefónica para el Excmo. Cabildo Ins. de La Palma exp.SV-02/2013</t>
  </si>
  <si>
    <t>2016/39</t>
  </si>
  <si>
    <t>Prórroga contrato servicio de seguimiento del sistema de análisis de peligro y control de puntos críticos y del programa de prevención de legionellosis de la Residencia de Pensionistas (expte. 28/2014/cnt), empresa: Gestión y Desarrollo, Asesores en Salud Pública, SLP, NIF  B-35486943</t>
  </si>
  <si>
    <t>2016/40</t>
  </si>
  <si>
    <t>453.76201 232.462.00</t>
  </si>
  <si>
    <t xml:space="preserve">Plan Insular de Cooperación en Obras y  Servicios Municipales 2016-2019 </t>
  </si>
  <si>
    <t>2016/41</t>
  </si>
  <si>
    <t>453.203.00</t>
  </si>
  <si>
    <t>Suministro menor de arrendamiento de  camión de caja abierta con basculante para el mantenimiento y conservación  de carreteras</t>
  </si>
  <si>
    <t>2016/42</t>
  </si>
  <si>
    <t>Asistencia  sanitaria especializada del Excmo. Cabildo Ins.  y sus organismos autónomos</t>
  </si>
  <si>
    <t>2016/43</t>
  </si>
  <si>
    <t>Atención integral a menores  en acogimieno residencialen la Isla de La Palma</t>
  </si>
  <si>
    <t>2016/44</t>
  </si>
  <si>
    <t>Servicio de mantenimiento de aplicaciones de T-SYSTEM del  ERP corporativo  y el servicio de actualización del sistema de gestión  contable a la nueva versión  denminada GEMA</t>
  </si>
  <si>
    <t>2016/45</t>
  </si>
  <si>
    <t>Contrato de servicio de atención residencial y asistencial por situación de indigencia social</t>
  </si>
  <si>
    <t>2016/46</t>
  </si>
  <si>
    <t>412.489.00 412.789.01</t>
  </si>
  <si>
    <t xml:space="preserve">Adenda al convenio con ADER para un programa insular piloto de aprovechamiento de residuos orgánicos a través del compostaje para fertización de explotaciones agrarias. </t>
  </si>
  <si>
    <t>43.440              21.560</t>
  </si>
  <si>
    <t>2016/48</t>
  </si>
  <si>
    <t>339.627.00</t>
  </si>
  <si>
    <t>Exp.. nº 3.1.1 obra de reforma y acondicionamiento de las oficinas de la unidad de juventud del excmo. cabildo insular de la palma</t>
  </si>
  <si>
    <t>2016/49</t>
  </si>
</sst>
</file>

<file path=xl/styles.xml><?xml version="1.0" encoding="utf-8"?>
<styleSheet xmlns="http://schemas.openxmlformats.org/spreadsheetml/2006/main">
  <numFmts count="10">
    <numFmt numFmtId="44" formatCode="_-* #,##0.00\ &quot;€&quot;_-;\-* #,##0.00\ &quot;€&quot;_-;_-* &quot;-&quot;??\ &quot;€&quot;_-;_-@_-"/>
    <numFmt numFmtId="43" formatCode="_-* #,##0.00\ _€_-;\-* #,##0.00\ _€_-;_-* &quot;-&quot;??\ _€_-;_-@_-"/>
    <numFmt numFmtId="164" formatCode="_-* #,##0\ _p_t_a_-;\-* #,##0\ _p_t_a_-;_-* &quot;-&quot;\ _p_t_a_-;_-@_-"/>
    <numFmt numFmtId="165" formatCode="_-* #,##0.00\ _p_t_a_-;\-* #,##0.00\ _p_t_a_-;_-* &quot;-&quot;??\ _p_t_a_-;_-@_-"/>
    <numFmt numFmtId="166" formatCode="_-* #,##0.00\ _P_t_s_-;\-* #,##0.00\ _P_t_s_-;_-* &quot;-&quot;\ _P_t_s_-;_-@_-"/>
    <numFmt numFmtId="167" formatCode="_-* #,##0\ _P_t_s_-;\-* #,##0\ _P_t_s_-;_-* &quot;-&quot;\ _P_t_s_-;_-@_-"/>
    <numFmt numFmtId="168" formatCode="_-* #,##0.00\ _P_t_s_-;\-* #,##0.00\ _P_t_s_-;_-* &quot;-&quot;??\ _P_t_s_-;_-@_-"/>
    <numFmt numFmtId="169" formatCode="_-* #,##0.00\ _p_t_a_-;\-* #,##0.00\ _p_t_a_-;_-* &quot;-&quot;\ _p_t_a_-;_-@_-"/>
    <numFmt numFmtId="170" formatCode="#,##0.00\ _€"/>
    <numFmt numFmtId="171" formatCode="_(* #,##0.00_);_(* \(#,##0.00\);_(* &quot;-&quot;_);_(* @_)"/>
  </numFmts>
  <fonts count="36">
    <font>
      <sz val="10"/>
      <name val="Arial"/>
    </font>
    <font>
      <sz val="10"/>
      <name val="Arial"/>
    </font>
    <font>
      <b/>
      <sz val="10"/>
      <name val="Arial"/>
      <family val="2"/>
    </font>
    <font>
      <sz val="10"/>
      <name val="Arial"/>
      <family val="2"/>
    </font>
    <font>
      <b/>
      <u/>
      <sz val="10"/>
      <name val="Arial"/>
      <family val="2"/>
    </font>
    <font>
      <b/>
      <sz val="10"/>
      <color indexed="9"/>
      <name val="Arial"/>
      <family val="2"/>
    </font>
    <font>
      <b/>
      <sz val="10"/>
      <color indexed="12"/>
      <name val="Arial"/>
      <family val="2"/>
    </font>
    <font>
      <i/>
      <sz val="10"/>
      <name val="Arial"/>
      <family val="2"/>
    </font>
    <font>
      <sz val="10"/>
      <color indexed="9"/>
      <name val="Arial"/>
      <family val="2"/>
    </font>
    <font>
      <sz val="8"/>
      <name val="Arial"/>
      <family val="2"/>
    </font>
    <font>
      <b/>
      <sz val="8"/>
      <name val="Arial"/>
      <family val="2"/>
    </font>
    <font>
      <sz val="9"/>
      <name val="Arial"/>
      <family val="2"/>
    </font>
    <font>
      <b/>
      <u/>
      <sz val="12"/>
      <name val="Arial"/>
      <family val="2"/>
    </font>
    <font>
      <i/>
      <sz val="9"/>
      <name val="Arial"/>
      <family val="2"/>
    </font>
    <font>
      <b/>
      <i/>
      <sz val="8"/>
      <name val="Arial"/>
      <family val="2"/>
    </font>
    <font>
      <sz val="12"/>
      <name val="Arial"/>
      <family val="2"/>
    </font>
    <font>
      <sz val="10"/>
      <name val="Arial"/>
      <family val="2"/>
    </font>
    <font>
      <sz val="8"/>
      <color indexed="10"/>
      <name val="Arial"/>
      <family val="2"/>
    </font>
    <font>
      <b/>
      <sz val="7"/>
      <name val="Arial"/>
      <family val="2"/>
    </font>
    <font>
      <sz val="7"/>
      <name val="Arial"/>
      <family val="2"/>
    </font>
    <font>
      <b/>
      <sz val="10"/>
      <name val="Arial"/>
      <family val="2"/>
    </font>
    <font>
      <b/>
      <sz val="12"/>
      <color indexed="12"/>
      <name val="Arial"/>
      <family val="2"/>
    </font>
    <font>
      <sz val="8"/>
      <name val="Arial"/>
      <family val="2"/>
    </font>
    <font>
      <b/>
      <sz val="12"/>
      <name val="Arial"/>
      <family val="2"/>
    </font>
    <font>
      <b/>
      <sz val="7"/>
      <color indexed="12"/>
      <name val="Arial"/>
      <family val="2"/>
    </font>
    <font>
      <b/>
      <sz val="8"/>
      <color indexed="61"/>
      <name val="Arial"/>
      <family val="2"/>
    </font>
    <font>
      <sz val="10"/>
      <color indexed="10"/>
      <name val="Arial"/>
      <family val="2"/>
    </font>
    <font>
      <sz val="10"/>
      <color indexed="12"/>
      <name val="Arial"/>
      <family val="2"/>
    </font>
    <font>
      <sz val="10"/>
      <color indexed="81"/>
      <name val="Tahoma"/>
    </font>
    <font>
      <b/>
      <sz val="10"/>
      <color indexed="81"/>
      <name val="Tahoma"/>
    </font>
    <font>
      <sz val="8"/>
      <name val="Arial"/>
    </font>
    <font>
      <sz val="6"/>
      <name val="Arial"/>
    </font>
    <font>
      <sz val="7"/>
      <color indexed="10"/>
      <name val="Arial"/>
      <family val="2"/>
    </font>
    <font>
      <sz val="10"/>
      <color indexed="8"/>
      <name val="Arial"/>
      <family val="2"/>
    </font>
    <font>
      <sz val="10"/>
      <name val="Calibri"/>
      <family val="2"/>
    </font>
    <font>
      <sz val="11"/>
      <name val="Calibri"/>
      <family val="2"/>
    </font>
  </fonts>
  <fills count="22">
    <fill>
      <patternFill patternType="none"/>
    </fill>
    <fill>
      <patternFill patternType="gray125"/>
    </fill>
    <fill>
      <patternFill patternType="solid">
        <fgColor indexed="42"/>
        <bgColor indexed="64"/>
      </patternFill>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22"/>
        <bgColor indexed="64"/>
      </patternFill>
    </fill>
    <fill>
      <patternFill patternType="solid">
        <fgColor indexed="16"/>
        <bgColor indexed="64"/>
      </patternFill>
    </fill>
    <fill>
      <patternFill patternType="solid">
        <fgColor indexed="46"/>
        <bgColor indexed="64"/>
      </patternFill>
    </fill>
    <fill>
      <patternFill patternType="solid">
        <fgColor indexed="19"/>
        <bgColor indexed="64"/>
      </patternFill>
    </fill>
    <fill>
      <patternFill patternType="solid">
        <fgColor indexed="49"/>
        <bgColor indexed="64"/>
      </patternFill>
    </fill>
    <fill>
      <patternFill patternType="solid">
        <fgColor indexed="9"/>
        <bgColor indexed="64"/>
      </patternFill>
    </fill>
    <fill>
      <patternFill patternType="solid">
        <fgColor indexed="41"/>
        <bgColor indexed="64"/>
      </patternFill>
    </fill>
    <fill>
      <patternFill patternType="solid">
        <fgColor indexed="60"/>
        <bgColor indexed="64"/>
      </patternFill>
    </fill>
    <fill>
      <patternFill patternType="solid">
        <fgColor indexed="10"/>
        <bgColor indexed="64"/>
      </patternFill>
    </fill>
    <fill>
      <patternFill patternType="solid">
        <fgColor indexed="50"/>
        <bgColor indexed="64"/>
      </patternFill>
    </fill>
    <fill>
      <patternFill patternType="solid">
        <fgColor indexed="9"/>
        <bgColor indexed="9"/>
      </patternFill>
    </fill>
    <fill>
      <patternFill patternType="solid">
        <fgColor indexed="51"/>
        <bgColor indexed="64"/>
      </patternFill>
    </fill>
    <fill>
      <patternFill patternType="solid">
        <fgColor indexed="42"/>
        <bgColor indexed="9"/>
      </patternFill>
    </fill>
    <fill>
      <patternFill patternType="solid">
        <fgColor indexed="43"/>
        <bgColor indexed="9"/>
      </patternFill>
    </fill>
    <fill>
      <patternFill patternType="solid">
        <fgColor indexed="47"/>
        <bgColor indexed="64"/>
      </patternFill>
    </fill>
    <fill>
      <patternFill patternType="solid">
        <fgColor indexed="13"/>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diagonal/>
    </border>
  </borders>
  <cellStyleXfs count="5">
    <xf numFmtId="0" fontId="0" fillId="0" borderId="0"/>
    <xf numFmtId="43" fontId="1" fillId="0" borderId="0" applyFont="0" applyFill="0" applyBorder="0" applyAlignment="0" applyProtection="0"/>
    <xf numFmtId="164" fontId="1" fillId="0" borderId="0" applyFont="0" applyFill="0" applyBorder="0" applyAlignment="0" applyProtection="0"/>
    <xf numFmtId="167" fontId="1" fillId="0" borderId="0" applyFont="0" applyFill="0" applyBorder="0" applyAlignment="0" applyProtection="0"/>
    <xf numFmtId="44" fontId="1" fillId="0" borderId="0" applyFont="0" applyFill="0" applyBorder="0" applyAlignment="0" applyProtection="0"/>
  </cellStyleXfs>
  <cellXfs count="439">
    <xf numFmtId="0" fontId="0" fillId="0" borderId="0" xfId="0"/>
    <xf numFmtId="4" fontId="3" fillId="0" borderId="0" xfId="0" applyNumberFormat="1" applyFont="1" applyFill="1" applyBorder="1" applyAlignment="1">
      <alignment vertical="center"/>
    </xf>
    <xf numFmtId="0" fontId="4" fillId="0" borderId="0" xfId="0" applyFont="1" applyAlignment="1">
      <alignment horizontal="center" vertical="center" shrinkToFit="1"/>
    </xf>
    <xf numFmtId="0" fontId="2" fillId="0" borderId="1" xfId="0" applyFont="1" applyBorder="1" applyAlignment="1">
      <alignment vertical="center" shrinkToFit="1"/>
    </xf>
    <xf numFmtId="0" fontId="2" fillId="2" borderId="1" xfId="0" applyFont="1" applyFill="1" applyBorder="1" applyAlignment="1">
      <alignment vertical="center" shrinkToFit="1"/>
    </xf>
    <xf numFmtId="0" fontId="2" fillId="0" borderId="2" xfId="0" applyFont="1" applyBorder="1" applyAlignment="1">
      <alignment vertical="center" shrinkToFit="1"/>
    </xf>
    <xf numFmtId="0" fontId="2" fillId="3" borderId="2" xfId="0" applyFont="1" applyFill="1" applyBorder="1" applyAlignment="1">
      <alignment vertical="center" shrinkToFit="1"/>
    </xf>
    <xf numFmtId="0" fontId="2" fillId="4" borderId="2" xfId="0" applyFont="1" applyFill="1" applyBorder="1" applyAlignment="1">
      <alignment vertical="center" shrinkToFit="1"/>
    </xf>
    <xf numFmtId="4" fontId="2" fillId="4" borderId="1" xfId="0" applyNumberFormat="1" applyFont="1" applyFill="1" applyBorder="1" applyAlignment="1">
      <alignment vertical="center"/>
    </xf>
    <xf numFmtId="0" fontId="2" fillId="5" borderId="2" xfId="0" applyFont="1" applyFill="1" applyBorder="1" applyAlignment="1">
      <alignment vertical="center" shrinkToFit="1"/>
    </xf>
    <xf numFmtId="0" fontId="2" fillId="6" borderId="2" xfId="0" applyFont="1" applyFill="1" applyBorder="1" applyAlignment="1">
      <alignment vertical="center" shrinkToFit="1"/>
    </xf>
    <xf numFmtId="0" fontId="5" fillId="7" borderId="2" xfId="0" applyFont="1" applyFill="1" applyBorder="1" applyAlignment="1">
      <alignment vertical="center" shrinkToFit="1"/>
    </xf>
    <xf numFmtId="0" fontId="2" fillId="8" borderId="2" xfId="0" applyFont="1" applyFill="1" applyBorder="1" applyAlignment="1">
      <alignment vertical="center" shrinkToFit="1"/>
    </xf>
    <xf numFmtId="0" fontId="5" fillId="9" borderId="2" xfId="0" applyFont="1" applyFill="1" applyBorder="1" applyAlignment="1">
      <alignment vertical="center" shrinkToFit="1"/>
    </xf>
    <xf numFmtId="0" fontId="4" fillId="0" borderId="1" xfId="0" applyFont="1" applyBorder="1" applyAlignment="1">
      <alignment horizontal="center" vertical="center" shrinkToFit="1"/>
    </xf>
    <xf numFmtId="0" fontId="6" fillId="10" borderId="1" xfId="0" applyFont="1" applyFill="1" applyBorder="1" applyAlignment="1">
      <alignment horizontal="center" vertical="center" shrinkToFit="1"/>
    </xf>
    <xf numFmtId="0" fontId="3" fillId="0" borderId="0" xfId="0" applyFont="1"/>
    <xf numFmtId="49" fontId="3" fillId="0" borderId="0" xfId="0" applyNumberFormat="1" applyFont="1" applyAlignment="1">
      <alignment horizontal="left" vertical="center"/>
    </xf>
    <xf numFmtId="49" fontId="3" fillId="0" borderId="1" xfId="0" applyNumberFormat="1" applyFont="1" applyBorder="1" applyAlignment="1">
      <alignment vertical="center"/>
    </xf>
    <xf numFmtId="49" fontId="3" fillId="2" borderId="1" xfId="0" applyNumberFormat="1" applyFont="1" applyFill="1" applyBorder="1" applyAlignment="1">
      <alignment vertical="center"/>
    </xf>
    <xf numFmtId="49" fontId="3" fillId="11" borderId="1" xfId="0" applyNumberFormat="1" applyFont="1" applyFill="1" applyBorder="1" applyAlignment="1">
      <alignment vertical="center"/>
    </xf>
    <xf numFmtId="49" fontId="3" fillId="3" borderId="1" xfId="0" applyNumberFormat="1" applyFont="1" applyFill="1" applyBorder="1" applyAlignment="1">
      <alignment vertical="center"/>
    </xf>
    <xf numFmtId="49" fontId="3" fillId="4" borderId="1" xfId="0" applyNumberFormat="1" applyFont="1" applyFill="1" applyBorder="1" applyAlignment="1">
      <alignment vertical="center"/>
    </xf>
    <xf numFmtId="49" fontId="3" fillId="12" borderId="1" xfId="0" applyNumberFormat="1" applyFont="1" applyFill="1" applyBorder="1" applyAlignment="1">
      <alignment vertical="center"/>
    </xf>
    <xf numFmtId="49" fontId="3" fillId="6" borderId="1" xfId="0" applyNumberFormat="1" applyFont="1" applyFill="1" applyBorder="1" applyAlignment="1">
      <alignment vertical="center"/>
    </xf>
    <xf numFmtId="49" fontId="3" fillId="7" borderId="1" xfId="0" applyNumberFormat="1" applyFont="1" applyFill="1" applyBorder="1" applyAlignment="1">
      <alignment vertical="center"/>
    </xf>
    <xf numFmtId="49" fontId="3" fillId="8" borderId="1" xfId="0" applyNumberFormat="1" applyFont="1" applyFill="1" applyBorder="1" applyAlignment="1">
      <alignment vertical="center"/>
    </xf>
    <xf numFmtId="49" fontId="3" fillId="9" borderId="1" xfId="0" applyNumberFormat="1" applyFont="1" applyFill="1" applyBorder="1" applyAlignment="1">
      <alignment vertical="center"/>
    </xf>
    <xf numFmtId="49" fontId="3" fillId="0" borderId="1" xfId="0" applyNumberFormat="1" applyFont="1" applyFill="1" applyBorder="1" applyAlignment="1">
      <alignment vertical="center"/>
    </xf>
    <xf numFmtId="49" fontId="3" fillId="11" borderId="0" xfId="0" applyNumberFormat="1" applyFont="1" applyFill="1" applyBorder="1" applyAlignment="1">
      <alignment vertical="center"/>
    </xf>
    <xf numFmtId="0" fontId="7" fillId="0" borderId="0" xfId="0" applyFont="1" applyFill="1" applyBorder="1" applyAlignment="1">
      <alignment horizontal="right" vertical="center" shrinkToFit="1"/>
    </xf>
    <xf numFmtId="49" fontId="2" fillId="0" borderId="0" xfId="0" applyNumberFormat="1" applyFont="1" applyFill="1" applyBorder="1" applyAlignment="1">
      <alignment vertical="center"/>
    </xf>
    <xf numFmtId="0" fontId="7" fillId="0" borderId="0" xfId="0" applyFont="1" applyFill="1" applyBorder="1" applyAlignment="1">
      <alignment horizontal="right" vertical="center"/>
    </xf>
    <xf numFmtId="0" fontId="3" fillId="0" borderId="1" xfId="0" applyFont="1" applyBorder="1" applyAlignment="1">
      <alignment horizontal="left" vertical="center"/>
    </xf>
    <xf numFmtId="4" fontId="3" fillId="0" borderId="1" xfId="0" applyNumberFormat="1" applyFont="1" applyFill="1" applyBorder="1" applyAlignment="1">
      <alignment horizontal="right" vertical="center"/>
    </xf>
    <xf numFmtId="0" fontId="2" fillId="0" borderId="1" xfId="0" applyFont="1" applyFill="1" applyBorder="1" applyAlignment="1">
      <alignment horizontal="right" vertical="center" shrinkToFit="1"/>
    </xf>
    <xf numFmtId="0" fontId="3" fillId="4" borderId="1" xfId="0" applyFont="1" applyFill="1" applyBorder="1" applyAlignment="1">
      <alignment horizontal="left" vertical="center"/>
    </xf>
    <xf numFmtId="0" fontId="3" fillId="12" borderId="1" xfId="0" applyFont="1" applyFill="1" applyBorder="1" applyAlignment="1">
      <alignment horizontal="left" vertical="center"/>
    </xf>
    <xf numFmtId="0" fontId="3" fillId="12" borderId="1" xfId="0" applyFont="1" applyFill="1" applyBorder="1" applyAlignment="1">
      <alignment horizontal="left" vertical="center" shrinkToFit="1"/>
    </xf>
    <xf numFmtId="49" fontId="3" fillId="0" borderId="1" xfId="0" applyNumberFormat="1" applyFont="1" applyBorder="1" applyAlignment="1">
      <alignment horizontal="left" vertical="center"/>
    </xf>
    <xf numFmtId="0" fontId="3" fillId="6" borderId="1" xfId="0" applyFont="1" applyFill="1" applyBorder="1" applyAlignment="1">
      <alignment horizontal="left" vertical="center"/>
    </xf>
    <xf numFmtId="0" fontId="3" fillId="6" borderId="1" xfId="0" applyFont="1" applyFill="1" applyBorder="1" applyAlignment="1">
      <alignment horizontal="left" vertical="center" shrinkToFit="1"/>
    </xf>
    <xf numFmtId="0" fontId="3" fillId="0" borderId="1" xfId="0" applyFont="1" applyBorder="1"/>
    <xf numFmtId="49" fontId="3" fillId="0" borderId="1" xfId="0" applyNumberFormat="1" applyFont="1" applyFill="1" applyBorder="1" applyAlignment="1">
      <alignment horizontal="left" vertical="center"/>
    </xf>
    <xf numFmtId="0" fontId="2" fillId="11" borderId="1" xfId="0" applyFont="1" applyFill="1" applyBorder="1" applyAlignment="1">
      <alignment horizontal="center" vertical="center" shrinkToFit="1"/>
    </xf>
    <xf numFmtId="49" fontId="3" fillId="11" borderId="1" xfId="0" applyNumberFormat="1" applyFont="1" applyFill="1" applyBorder="1" applyAlignment="1">
      <alignment horizontal="left" vertical="center"/>
    </xf>
    <xf numFmtId="0" fontId="2" fillId="0" borderId="1" xfId="0" applyFont="1" applyFill="1" applyBorder="1" applyAlignment="1">
      <alignment horizontal="center" vertical="center" shrinkToFit="1"/>
    </xf>
    <xf numFmtId="0" fontId="2" fillId="0" borderId="1" xfId="0" applyFont="1" applyBorder="1" applyAlignment="1">
      <alignment horizontal="center" vertical="center" shrinkToFit="1"/>
    </xf>
    <xf numFmtId="4" fontId="3" fillId="0" borderId="1" xfId="0" applyNumberFormat="1" applyFont="1" applyFill="1" applyBorder="1" applyAlignment="1">
      <alignment vertical="center"/>
    </xf>
    <xf numFmtId="0" fontId="3" fillId="11" borderId="1" xfId="0" applyFont="1" applyFill="1" applyBorder="1" applyAlignment="1">
      <alignment horizontal="left" vertical="center" shrinkToFit="1"/>
    </xf>
    <xf numFmtId="0" fontId="8" fillId="13" borderId="1" xfId="0" applyFont="1" applyFill="1" applyBorder="1" applyAlignment="1">
      <alignment horizontal="left" vertical="center"/>
    </xf>
    <xf numFmtId="0" fontId="5" fillId="13" borderId="1" xfId="0" applyFont="1" applyFill="1" applyBorder="1" applyAlignment="1">
      <alignment horizontal="left" vertical="center" shrinkToFit="1"/>
    </xf>
    <xf numFmtId="0" fontId="3" fillId="2" borderId="1" xfId="0" applyFont="1" applyFill="1" applyBorder="1" applyAlignment="1">
      <alignment horizontal="left" vertical="center"/>
    </xf>
    <xf numFmtId="0" fontId="3" fillId="2" borderId="1" xfId="0" applyFont="1" applyFill="1" applyBorder="1"/>
    <xf numFmtId="0" fontId="3" fillId="2" borderId="1" xfId="0" applyFont="1" applyFill="1" applyBorder="1" applyAlignment="1">
      <alignment horizontal="left" vertical="center" shrinkToFit="1"/>
    </xf>
    <xf numFmtId="0" fontId="2" fillId="14" borderId="1" xfId="0" applyFont="1" applyFill="1" applyBorder="1" applyAlignment="1">
      <alignment horizontal="center" vertical="center" shrinkToFit="1"/>
    </xf>
    <xf numFmtId="4" fontId="9" fillId="0" borderId="1" xfId="0" applyNumberFormat="1" applyFont="1" applyFill="1" applyBorder="1" applyAlignment="1">
      <alignment vertical="center"/>
    </xf>
    <xf numFmtId="0" fontId="2" fillId="4" borderId="1" xfId="0" applyFont="1" applyFill="1" applyBorder="1" applyAlignment="1">
      <alignment vertical="center" shrinkToFit="1"/>
    </xf>
    <xf numFmtId="0" fontId="2" fillId="6" borderId="1" xfId="0" applyFont="1" applyFill="1" applyBorder="1" applyAlignment="1">
      <alignment vertical="center" shrinkToFit="1"/>
    </xf>
    <xf numFmtId="0" fontId="3" fillId="0" borderId="1" xfId="0" applyFont="1" applyFill="1" applyBorder="1" applyAlignment="1">
      <alignment horizontal="left" vertical="center"/>
    </xf>
    <xf numFmtId="49" fontId="3" fillId="3" borderId="1" xfId="0" applyNumberFormat="1" applyFont="1" applyFill="1" applyBorder="1" applyAlignment="1">
      <alignment horizontal="left" vertical="center"/>
    </xf>
    <xf numFmtId="0" fontId="2" fillId="3" borderId="1" xfId="0" applyFont="1" applyFill="1" applyBorder="1" applyAlignment="1">
      <alignment vertical="center" shrinkToFit="1"/>
    </xf>
    <xf numFmtId="0" fontId="2" fillId="12" borderId="1" xfId="0" applyFont="1" applyFill="1" applyBorder="1" applyAlignment="1">
      <alignment vertical="center" shrinkToFit="1"/>
    </xf>
    <xf numFmtId="0" fontId="3" fillId="12" borderId="1" xfId="0" applyFont="1" applyFill="1" applyBorder="1"/>
    <xf numFmtId="49" fontId="3" fillId="12" borderId="1" xfId="0" applyNumberFormat="1" applyFont="1" applyFill="1" applyBorder="1" applyAlignment="1">
      <alignment horizontal="left" vertical="center"/>
    </xf>
    <xf numFmtId="0" fontId="3" fillId="0" borderId="1" xfId="0" applyFont="1" applyBorder="1" applyAlignment="1">
      <alignment horizontal="left"/>
    </xf>
    <xf numFmtId="0" fontId="3" fillId="4" borderId="1" xfId="0" applyFont="1" applyFill="1" applyBorder="1"/>
    <xf numFmtId="49" fontId="3" fillId="4" borderId="1" xfId="0" applyNumberFormat="1" applyFont="1" applyFill="1" applyBorder="1" applyAlignment="1">
      <alignment horizontal="left" vertical="center"/>
    </xf>
    <xf numFmtId="0" fontId="3" fillId="6" borderId="1" xfId="0" applyFont="1" applyFill="1" applyBorder="1"/>
    <xf numFmtId="0" fontId="3" fillId="0" borderId="1" xfId="0" applyFont="1" applyFill="1" applyBorder="1"/>
    <xf numFmtId="0" fontId="2" fillId="0" borderId="1" xfId="0" applyFont="1" applyFill="1" applyBorder="1" applyAlignment="1">
      <alignment vertical="center" shrinkToFit="1"/>
    </xf>
    <xf numFmtId="0" fontId="2" fillId="8" borderId="1" xfId="0" applyFont="1" applyFill="1" applyBorder="1" applyAlignment="1">
      <alignment vertical="center" shrinkToFit="1"/>
    </xf>
    <xf numFmtId="0" fontId="3" fillId="3" borderId="1" xfId="0" applyFont="1" applyFill="1" applyBorder="1"/>
    <xf numFmtId="0" fontId="8" fillId="13" borderId="1" xfId="0" applyFont="1" applyFill="1" applyBorder="1"/>
    <xf numFmtId="0" fontId="5" fillId="13" borderId="1" xfId="0" applyFont="1" applyFill="1" applyBorder="1" applyAlignment="1">
      <alignment vertical="center" shrinkToFit="1"/>
    </xf>
    <xf numFmtId="0" fontId="11" fillId="0" borderId="0" xfId="0" applyFont="1" applyAlignment="1">
      <alignment vertical="center"/>
    </xf>
    <xf numFmtId="4" fontId="9" fillId="0" borderId="0" xfId="0" applyNumberFormat="1" applyFont="1" applyAlignment="1">
      <alignment vertical="center"/>
    </xf>
    <xf numFmtId="0" fontId="3" fillId="0" borderId="0" xfId="0" applyFont="1" applyFill="1" applyAlignment="1">
      <alignment vertical="center"/>
    </xf>
    <xf numFmtId="0" fontId="3" fillId="0" borderId="0" xfId="0" applyFont="1" applyAlignment="1">
      <alignment vertical="center"/>
    </xf>
    <xf numFmtId="3" fontId="3" fillId="0" borderId="0" xfId="0" applyNumberFormat="1" applyFont="1" applyAlignment="1">
      <alignment horizontal="left" vertical="center"/>
    </xf>
    <xf numFmtId="0" fontId="12" fillId="0" borderId="0" xfId="0" applyFont="1" applyAlignment="1">
      <alignment horizontal="center" vertical="center"/>
    </xf>
    <xf numFmtId="0" fontId="4" fillId="0" borderId="0" xfId="0" applyFont="1" applyAlignment="1">
      <alignment horizontal="center" vertical="center"/>
    </xf>
    <xf numFmtId="0" fontId="10" fillId="0" borderId="0" xfId="0" applyNumberFormat="1" applyFont="1" applyAlignment="1">
      <alignment horizontal="center" vertical="center"/>
    </xf>
    <xf numFmtId="0" fontId="2" fillId="0" borderId="0" xfId="0" applyNumberFormat="1" applyFont="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4" fontId="10" fillId="2" borderId="1" xfId="0" applyNumberFormat="1" applyFont="1" applyFill="1" applyBorder="1" applyAlignment="1">
      <alignment horizontal="center" vertical="center"/>
    </xf>
    <xf numFmtId="4" fontId="2" fillId="2" borderId="1" xfId="0" applyNumberFormat="1" applyFont="1" applyFill="1" applyBorder="1" applyAlignment="1">
      <alignment horizontal="center" vertical="center"/>
    </xf>
    <xf numFmtId="0" fontId="2" fillId="0" borderId="5" xfId="0" applyFont="1" applyBorder="1" applyAlignment="1">
      <alignment vertical="center"/>
    </xf>
    <xf numFmtId="0" fontId="3" fillId="0" borderId="6" xfId="0" applyFont="1" applyBorder="1" applyAlignment="1">
      <alignment vertical="center"/>
    </xf>
    <xf numFmtId="4" fontId="10" fillId="0" borderId="1" xfId="0" applyNumberFormat="1" applyFont="1" applyBorder="1" applyAlignment="1">
      <alignment vertical="center"/>
    </xf>
    <xf numFmtId="4" fontId="2" fillId="0" borderId="1" xfId="0" applyNumberFormat="1" applyFont="1" applyBorder="1" applyAlignment="1">
      <alignment vertical="center"/>
    </xf>
    <xf numFmtId="0" fontId="2" fillId="0" borderId="6" xfId="0" applyFont="1" applyBorder="1" applyAlignment="1">
      <alignment vertical="center"/>
    </xf>
    <xf numFmtId="4" fontId="3" fillId="0" borderId="6" xfId="0" applyNumberFormat="1" applyFont="1" applyBorder="1" applyAlignment="1">
      <alignment horizontal="right" vertical="center"/>
    </xf>
    <xf numFmtId="0" fontId="2" fillId="0" borderId="7" xfId="0" applyFont="1" applyBorder="1" applyAlignment="1">
      <alignment vertical="center"/>
    </xf>
    <xf numFmtId="0" fontId="2" fillId="0" borderId="8" xfId="0" applyFont="1" applyBorder="1" applyAlignment="1">
      <alignment vertical="center"/>
    </xf>
    <xf numFmtId="0" fontId="3" fillId="0" borderId="9" xfId="0" applyFont="1" applyBorder="1" applyAlignment="1">
      <alignment vertical="center"/>
    </xf>
    <xf numFmtId="0" fontId="4" fillId="4" borderId="10" xfId="0" applyFont="1" applyFill="1" applyBorder="1" applyAlignment="1">
      <alignment horizontal="center" vertical="center"/>
    </xf>
    <xf numFmtId="4" fontId="10" fillId="4" borderId="1" xfId="0" applyNumberFormat="1" applyFont="1" applyFill="1" applyBorder="1" applyAlignment="1">
      <alignment vertical="center"/>
    </xf>
    <xf numFmtId="4" fontId="3" fillId="0" borderId="0" xfId="0" applyNumberFormat="1" applyFont="1" applyAlignment="1">
      <alignment vertical="center"/>
    </xf>
    <xf numFmtId="0" fontId="13" fillId="0" borderId="0" xfId="0" applyFont="1" applyFill="1" applyAlignment="1">
      <alignment horizontal="right" vertical="center"/>
    </xf>
    <xf numFmtId="4" fontId="14" fillId="0" borderId="0" xfId="0" applyNumberFormat="1" applyFont="1" applyAlignment="1">
      <alignment vertical="center"/>
    </xf>
    <xf numFmtId="0" fontId="2" fillId="0" borderId="0" xfId="0" applyFont="1" applyAlignment="1">
      <alignment vertical="center"/>
    </xf>
    <xf numFmtId="0" fontId="15" fillId="0" borderId="0" xfId="0" applyFont="1" applyAlignment="1">
      <alignment vertical="center"/>
    </xf>
    <xf numFmtId="0" fontId="2" fillId="2" borderId="1" xfId="0" applyFont="1" applyFill="1" applyBorder="1" applyAlignment="1">
      <alignment horizontal="center" vertical="center" shrinkToFit="1"/>
    </xf>
    <xf numFmtId="0" fontId="2" fillId="2" borderId="1" xfId="0" applyFont="1" applyFill="1" applyBorder="1" applyAlignment="1">
      <alignment horizontal="center" vertical="center"/>
    </xf>
    <xf numFmtId="0" fontId="3" fillId="0" borderId="1" xfId="0" applyFont="1" applyBorder="1" applyAlignment="1">
      <alignment horizontal="center" vertical="center"/>
    </xf>
    <xf numFmtId="4" fontId="9" fillId="0" borderId="1" xfId="0" applyNumberFormat="1" applyFont="1" applyBorder="1" applyAlignment="1">
      <alignment vertical="center"/>
    </xf>
    <xf numFmtId="4" fontId="3" fillId="0" borderId="1" xfId="0" applyNumberFormat="1" applyFont="1" applyBorder="1" applyAlignment="1">
      <alignment vertical="center"/>
    </xf>
    <xf numFmtId="0" fontId="2" fillId="2" borderId="10" xfId="0" applyFont="1" applyFill="1" applyBorder="1" applyAlignment="1">
      <alignment horizontal="center" vertical="center"/>
    </xf>
    <xf numFmtId="0" fontId="3" fillId="0" borderId="0" xfId="0" applyFont="1" applyAlignment="1">
      <alignment horizontal="center" vertical="center"/>
    </xf>
    <xf numFmtId="0" fontId="3" fillId="11" borderId="0" xfId="0" applyFont="1" applyFill="1" applyAlignment="1">
      <alignment horizontal="center" vertical="center"/>
    </xf>
    <xf numFmtId="0" fontId="2" fillId="11" borderId="0" xfId="0" applyFont="1" applyFill="1" applyAlignment="1">
      <alignment vertical="center"/>
    </xf>
    <xf numFmtId="0" fontId="3" fillId="0" borderId="1" xfId="0" applyFont="1" applyBorder="1" applyAlignment="1">
      <alignment vertical="center"/>
    </xf>
    <xf numFmtId="4" fontId="3" fillId="0" borderId="0" xfId="0" applyNumberFormat="1" applyFont="1" applyBorder="1" applyAlignment="1">
      <alignment vertical="center"/>
    </xf>
    <xf numFmtId="0" fontId="0" fillId="0" borderId="1" xfId="0" applyBorder="1"/>
    <xf numFmtId="4" fontId="9" fillId="0" borderId="10" xfId="0" applyNumberFormat="1" applyFont="1" applyFill="1" applyBorder="1" applyAlignment="1">
      <alignment vertical="center"/>
    </xf>
    <xf numFmtId="4" fontId="9" fillId="0" borderId="10" xfId="0" applyNumberFormat="1" applyFont="1" applyBorder="1" applyAlignment="1">
      <alignment vertical="center"/>
    </xf>
    <xf numFmtId="4" fontId="10" fillId="0" borderId="10" xfId="0" applyNumberFormat="1" applyFont="1" applyBorder="1" applyAlignment="1">
      <alignment vertical="center"/>
    </xf>
    <xf numFmtId="0" fontId="0" fillId="0" borderId="1" xfId="0" applyBorder="1" applyAlignment="1">
      <alignment horizontal="center"/>
    </xf>
    <xf numFmtId="0" fontId="0" fillId="0" borderId="1" xfId="0" applyFill="1" applyBorder="1" applyAlignment="1">
      <alignment horizontal="center"/>
    </xf>
    <xf numFmtId="4" fontId="10" fillId="2" borderId="10" xfId="0" applyNumberFormat="1" applyFont="1" applyFill="1" applyBorder="1" applyAlignment="1">
      <alignment horizontal="center" vertical="center"/>
    </xf>
    <xf numFmtId="0" fontId="0" fillId="0" borderId="1" xfId="0" applyBorder="1" applyAlignment="1">
      <alignment horizontal="center" vertical="center"/>
    </xf>
    <xf numFmtId="4" fontId="9" fillId="0" borderId="1" xfId="0" applyNumberFormat="1" applyFont="1" applyFill="1" applyBorder="1" applyAlignment="1">
      <alignment horizontal="center" vertical="center"/>
    </xf>
    <xf numFmtId="4" fontId="9" fillId="0" borderId="2" xfId="0" applyNumberFormat="1" applyFont="1" applyFill="1" applyBorder="1" applyAlignment="1">
      <alignment horizontal="center" vertical="center"/>
    </xf>
    <xf numFmtId="4" fontId="10" fillId="0" borderId="1" xfId="0" applyNumberFormat="1" applyFont="1" applyBorder="1" applyAlignment="1">
      <alignment horizontal="center" vertical="center"/>
    </xf>
    <xf numFmtId="4" fontId="9" fillId="0" borderId="0" xfId="0" applyNumberFormat="1" applyFont="1" applyAlignment="1">
      <alignment horizontal="center" vertical="center"/>
    </xf>
    <xf numFmtId="4" fontId="9" fillId="0" borderId="10" xfId="0" applyNumberFormat="1" applyFont="1" applyBorder="1" applyAlignment="1">
      <alignment horizontal="center" vertical="center"/>
    </xf>
    <xf numFmtId="4" fontId="9" fillId="0" borderId="0" xfId="0" applyNumberFormat="1" applyFont="1" applyFill="1" applyBorder="1" applyAlignment="1">
      <alignment vertical="center"/>
    </xf>
    <xf numFmtId="0" fontId="3" fillId="11" borderId="2" xfId="0" applyFont="1" applyFill="1" applyBorder="1" applyAlignment="1">
      <alignment shrinkToFit="1"/>
    </xf>
    <xf numFmtId="0" fontId="3" fillId="0" borderId="1" xfId="0" applyFont="1" applyBorder="1" applyAlignment="1">
      <alignment shrinkToFit="1"/>
    </xf>
    <xf numFmtId="0" fontId="3" fillId="0" borderId="2" xfId="0" applyFont="1" applyBorder="1" applyAlignment="1">
      <alignment shrinkToFit="1"/>
    </xf>
    <xf numFmtId="0" fontId="3" fillId="0" borderId="1" xfId="0" applyFont="1" applyBorder="1" applyAlignment="1">
      <alignment horizontal="left" vertical="justify"/>
    </xf>
    <xf numFmtId="0" fontId="3" fillId="0" borderId="2" xfId="0" applyFont="1" applyBorder="1" applyAlignment="1">
      <alignment horizontal="left" vertical="justify"/>
    </xf>
    <xf numFmtId="4" fontId="2" fillId="0" borderId="1" xfId="0" applyNumberFormat="1" applyFont="1" applyFill="1" applyBorder="1" applyAlignment="1">
      <alignment horizontal="right" vertical="center"/>
    </xf>
    <xf numFmtId="0" fontId="2" fillId="0" borderId="1" xfId="0" applyFont="1" applyFill="1" applyBorder="1" applyAlignment="1">
      <alignment horizontal="left" vertical="center" shrinkToFit="1"/>
    </xf>
    <xf numFmtId="0" fontId="9" fillId="0" borderId="1" xfId="0" applyFont="1" applyBorder="1" applyAlignment="1">
      <alignment horizontal="left" vertical="center"/>
    </xf>
    <xf numFmtId="0" fontId="9" fillId="0" borderId="1" xfId="0" applyFont="1" applyBorder="1" applyAlignment="1">
      <alignment horizontal="left" vertical="center" shrinkToFit="1"/>
    </xf>
    <xf numFmtId="0" fontId="4" fillId="15" borderId="1" xfId="0" applyFont="1" applyFill="1" applyBorder="1" applyAlignment="1">
      <alignment horizontal="center" vertical="center" shrinkToFit="1"/>
    </xf>
    <xf numFmtId="49" fontId="6" fillId="0" borderId="1" xfId="0" applyNumberFormat="1" applyFont="1" applyFill="1" applyBorder="1" applyAlignment="1">
      <alignment horizontal="center" vertical="center"/>
    </xf>
    <xf numFmtId="0" fontId="6" fillId="0" borderId="1" xfId="0" applyFont="1" applyFill="1" applyBorder="1" applyAlignment="1">
      <alignment horizontal="center" vertical="center" shrinkToFit="1"/>
    </xf>
    <xf numFmtId="49" fontId="3" fillId="16" borderId="1" xfId="0" applyNumberFormat="1" applyFont="1" applyFill="1" applyBorder="1" applyAlignment="1">
      <alignment horizontal="left" vertical="center"/>
    </xf>
    <xf numFmtId="0" fontId="2" fillId="0" borderId="1" xfId="0" applyFont="1" applyBorder="1" applyAlignment="1">
      <alignment horizontal="center"/>
    </xf>
    <xf numFmtId="0" fontId="3" fillId="2" borderId="1" xfId="0" applyFont="1" applyFill="1" applyBorder="1" applyAlignment="1">
      <alignment shrinkToFit="1"/>
    </xf>
    <xf numFmtId="0" fontId="18" fillId="4" borderId="10" xfId="0" applyFont="1" applyFill="1" applyBorder="1" applyAlignment="1">
      <alignment vertical="center"/>
    </xf>
    <xf numFmtId="0" fontId="18" fillId="4" borderId="11" xfId="0" applyFont="1" applyFill="1" applyBorder="1" applyAlignment="1">
      <alignment vertical="center"/>
    </xf>
    <xf numFmtId="0" fontId="19" fillId="0" borderId="0" xfId="0" applyFont="1" applyAlignment="1">
      <alignment vertical="center"/>
    </xf>
    <xf numFmtId="4" fontId="0" fillId="0" borderId="0" xfId="0" applyNumberFormat="1" applyAlignment="1">
      <alignment vertical="center"/>
    </xf>
    <xf numFmtId="0" fontId="0" fillId="0" borderId="0" xfId="0" applyAlignment="1">
      <alignment vertical="center"/>
    </xf>
    <xf numFmtId="0" fontId="19" fillId="0" borderId="12" xfId="0" applyFont="1" applyBorder="1" applyAlignment="1">
      <alignment vertical="center"/>
    </xf>
    <xf numFmtId="0" fontId="19" fillId="0" borderId="13" xfId="0" applyFont="1" applyBorder="1" applyAlignment="1">
      <alignment vertical="center"/>
    </xf>
    <xf numFmtId="0" fontId="19" fillId="0" borderId="10" xfId="0" applyFont="1" applyBorder="1" applyAlignment="1">
      <alignment vertical="center"/>
    </xf>
    <xf numFmtId="0" fontId="18" fillId="0" borderId="6" xfId="0" applyFont="1" applyBorder="1" applyAlignment="1">
      <alignment horizontal="centerContinuous" vertical="center"/>
    </xf>
    <xf numFmtId="0" fontId="19" fillId="0" borderId="6" xfId="0" applyFont="1" applyBorder="1" applyAlignment="1">
      <alignment horizontal="centerContinuous" vertical="center"/>
    </xf>
    <xf numFmtId="0" fontId="19" fillId="0" borderId="6" xfId="0" applyFont="1" applyBorder="1" applyAlignment="1">
      <alignment vertical="center"/>
    </xf>
    <xf numFmtId="0" fontId="19" fillId="0" borderId="11" xfId="0" applyFont="1" applyBorder="1" applyAlignment="1">
      <alignment vertical="center"/>
    </xf>
    <xf numFmtId="0" fontId="18" fillId="0" borderId="14" xfId="0" applyFont="1" applyBorder="1" applyAlignment="1">
      <alignment horizontal="center" vertical="center"/>
    </xf>
    <xf numFmtId="0" fontId="18" fillId="0" borderId="0" xfId="0" applyFont="1" applyBorder="1" applyAlignment="1">
      <alignment horizontal="center" vertical="center"/>
    </xf>
    <xf numFmtId="0" fontId="18" fillId="0" borderId="1" xfId="0" applyFont="1" applyBorder="1" applyAlignment="1">
      <alignment horizontal="center" vertical="center" shrinkToFit="1"/>
    </xf>
    <xf numFmtId="0" fontId="19" fillId="0" borderId="0" xfId="0" applyFont="1" applyBorder="1" applyAlignment="1">
      <alignment vertical="center"/>
    </xf>
    <xf numFmtId="0" fontId="19" fillId="0" borderId="1" xfId="0" applyFont="1" applyBorder="1" applyAlignment="1">
      <alignment horizontal="center" vertical="center"/>
    </xf>
    <xf numFmtId="0" fontId="19" fillId="0" borderId="1" xfId="0" applyFont="1" applyBorder="1" applyAlignment="1">
      <alignment vertical="center" shrinkToFit="1"/>
    </xf>
    <xf numFmtId="166" fontId="19" fillId="0" borderId="1" xfId="3" applyNumberFormat="1" applyFont="1" applyBorder="1" applyAlignment="1">
      <alignment vertical="center"/>
    </xf>
    <xf numFmtId="168" fontId="19" fillId="0" borderId="1" xfId="0" applyNumberFormat="1" applyFont="1" applyBorder="1" applyAlignment="1">
      <alignment horizontal="center" vertical="center"/>
    </xf>
    <xf numFmtId="166" fontId="19" fillId="0" borderId="1" xfId="3" applyNumberFormat="1" applyFont="1" applyBorder="1" applyAlignment="1">
      <alignment horizontal="center" vertical="center"/>
    </xf>
    <xf numFmtId="166" fontId="19" fillId="0" borderId="1" xfId="0" applyNumberFormat="1" applyFont="1" applyBorder="1" applyAlignment="1">
      <alignment vertical="center"/>
    </xf>
    <xf numFmtId="166" fontId="19" fillId="0" borderId="1" xfId="3" quotePrefix="1" applyNumberFormat="1" applyFont="1" applyBorder="1" applyAlignment="1">
      <alignment horizontal="center" vertical="center"/>
    </xf>
    <xf numFmtId="166" fontId="19" fillId="0" borderId="0" xfId="0" applyNumberFormat="1" applyFont="1" applyBorder="1" applyAlignment="1">
      <alignment vertical="center"/>
    </xf>
    <xf numFmtId="0" fontId="18" fillId="0" borderId="1" xfId="0" applyFont="1" applyBorder="1" applyAlignment="1">
      <alignment vertical="center"/>
    </xf>
    <xf numFmtId="166" fontId="19" fillId="0" borderId="11" xfId="0" applyNumberFormat="1" applyFont="1" applyFill="1" applyBorder="1" applyAlignment="1">
      <alignment vertical="center"/>
    </xf>
    <xf numFmtId="43" fontId="19" fillId="0" borderId="0" xfId="0" applyNumberFormat="1" applyFont="1" applyAlignment="1">
      <alignment horizontal="center" vertical="center"/>
    </xf>
    <xf numFmtId="167" fontId="19" fillId="0" borderId="0" xfId="0" applyNumberFormat="1" applyFont="1" applyAlignment="1">
      <alignment vertical="center"/>
    </xf>
    <xf numFmtId="0" fontId="18" fillId="4" borderId="1" xfId="0" applyFont="1" applyFill="1" applyBorder="1" applyAlignment="1">
      <alignment vertical="center"/>
    </xf>
    <xf numFmtId="166" fontId="19" fillId="0" borderId="0" xfId="0" applyNumberFormat="1" applyFont="1" applyAlignment="1">
      <alignment vertical="center"/>
    </xf>
    <xf numFmtId="0" fontId="19" fillId="0" borderId="14" xfId="0" applyFont="1" applyBorder="1" applyAlignment="1">
      <alignment vertical="center"/>
    </xf>
    <xf numFmtId="166" fontId="19" fillId="0" borderId="1" xfId="0" applyNumberFormat="1" applyFont="1" applyBorder="1" applyAlignment="1">
      <alignment horizontal="center" vertical="center"/>
    </xf>
    <xf numFmtId="43" fontId="0" fillId="0" borderId="0" xfId="0" applyNumberFormat="1" applyAlignment="1">
      <alignment vertical="center"/>
    </xf>
    <xf numFmtId="166" fontId="19" fillId="0" borderId="0" xfId="0" applyNumberFormat="1" applyFont="1" applyFill="1" applyAlignment="1">
      <alignment vertical="center"/>
    </xf>
    <xf numFmtId="166" fontId="19" fillId="0" borderId="11" xfId="0" applyNumberFormat="1" applyFont="1" applyBorder="1" applyAlignment="1">
      <alignment horizontal="center" vertical="center"/>
    </xf>
    <xf numFmtId="166" fontId="19" fillId="0" borderId="1" xfId="0" applyNumberFormat="1" applyFont="1" applyFill="1" applyBorder="1" applyAlignment="1">
      <alignment vertical="center"/>
    </xf>
    <xf numFmtId="167" fontId="0" fillId="0" borderId="0" xfId="0" applyNumberFormat="1" applyAlignment="1">
      <alignment vertical="center"/>
    </xf>
    <xf numFmtId="0" fontId="20" fillId="0" borderId="0" xfId="0" applyFont="1" applyAlignment="1">
      <alignment vertical="center"/>
    </xf>
    <xf numFmtId="0" fontId="20" fillId="0" borderId="0" xfId="0" applyFont="1" applyAlignment="1">
      <alignment horizontal="centerContinuous" vertical="center"/>
    </xf>
    <xf numFmtId="43" fontId="17" fillId="0" borderId="0" xfId="1" applyFont="1" applyAlignment="1">
      <alignment vertical="center"/>
    </xf>
    <xf numFmtId="0" fontId="0" fillId="0" borderId="0" xfId="0" applyAlignment="1">
      <alignment horizontal="centerContinuous" vertical="center"/>
    </xf>
    <xf numFmtId="165" fontId="0" fillId="0" borderId="0" xfId="0" applyNumberFormat="1" applyAlignment="1">
      <alignment horizontal="left" vertical="center" indent="1"/>
    </xf>
    <xf numFmtId="164" fontId="1" fillId="0" borderId="0" xfId="2" applyAlignment="1">
      <alignment horizontal="centerContinuous" vertical="center"/>
    </xf>
    <xf numFmtId="169" fontId="1" fillId="0" borderId="0" xfId="2" applyNumberFormat="1" applyAlignment="1">
      <alignment vertical="center"/>
    </xf>
    <xf numFmtId="165" fontId="2" fillId="0" borderId="0" xfId="0" applyNumberFormat="1" applyFont="1" applyAlignment="1">
      <alignment horizontal="left" vertical="center" indent="1"/>
    </xf>
    <xf numFmtId="4" fontId="21" fillId="4" borderId="10" xfId="0" applyNumberFormat="1" applyFont="1" applyFill="1" applyBorder="1" applyAlignment="1">
      <alignment horizontal="left" vertical="center"/>
    </xf>
    <xf numFmtId="0" fontId="0" fillId="0" borderId="0" xfId="0" applyAlignment="1">
      <alignment horizontal="center" vertical="center" shrinkToFit="1"/>
    </xf>
    <xf numFmtId="0" fontId="3" fillId="4" borderId="1" xfId="0" applyFont="1" applyFill="1" applyBorder="1" applyAlignment="1">
      <alignment horizontal="left"/>
    </xf>
    <xf numFmtId="0" fontId="3" fillId="0" borderId="1" xfId="0" applyFont="1" applyFill="1" applyBorder="1" applyAlignment="1">
      <alignment vertical="center" shrinkToFit="1"/>
    </xf>
    <xf numFmtId="0" fontId="3" fillId="2" borderId="1" xfId="0" applyFont="1" applyFill="1" applyBorder="1" applyAlignment="1">
      <alignment horizontal="left"/>
    </xf>
    <xf numFmtId="0" fontId="3" fillId="0" borderId="0" xfId="0" applyFont="1" applyFill="1"/>
    <xf numFmtId="0" fontId="12" fillId="0" borderId="0" xfId="0" applyFont="1" applyAlignment="1">
      <alignment horizontal="center" vertical="center" shrinkToFit="1"/>
    </xf>
    <xf numFmtId="0" fontId="23" fillId="0" borderId="0" xfId="0" applyFont="1" applyAlignment="1">
      <alignment horizontal="left" vertical="center"/>
    </xf>
    <xf numFmtId="168" fontId="19" fillId="0" borderId="1" xfId="0" applyNumberFormat="1" applyFont="1" applyBorder="1" applyAlignment="1">
      <alignment horizontal="right" vertical="center"/>
    </xf>
    <xf numFmtId="166" fontId="19" fillId="0" borderId="1" xfId="3" applyNumberFormat="1" applyFont="1" applyBorder="1" applyAlignment="1">
      <alignment horizontal="right" vertical="center"/>
    </xf>
    <xf numFmtId="0" fontId="0" fillId="0" borderId="1" xfId="0" applyBorder="1" applyAlignment="1">
      <alignment shrinkToFit="1"/>
    </xf>
    <xf numFmtId="0" fontId="0" fillId="0" borderId="1" xfId="0" applyFill="1" applyBorder="1" applyAlignment="1">
      <alignment shrinkToFit="1"/>
    </xf>
    <xf numFmtId="49" fontId="24" fillId="10" borderId="1" xfId="0" applyNumberFormat="1" applyFont="1" applyFill="1" applyBorder="1" applyAlignment="1">
      <alignment horizontal="center" vertical="center" wrapText="1"/>
    </xf>
    <xf numFmtId="0" fontId="3" fillId="0" borderId="10" xfId="0" applyFont="1" applyBorder="1" applyAlignment="1">
      <alignment vertical="center" wrapText="1"/>
    </xf>
    <xf numFmtId="0" fontId="3" fillId="0" borderId="1" xfId="0" applyFont="1" applyBorder="1" applyAlignment="1">
      <alignment vertical="center" wrapText="1"/>
    </xf>
    <xf numFmtId="4" fontId="19" fillId="0" borderId="1" xfId="3" applyNumberFormat="1" applyFont="1" applyBorder="1" applyAlignment="1">
      <alignment horizontal="center" vertical="center"/>
    </xf>
    <xf numFmtId="166" fontId="19" fillId="0" borderId="0" xfId="0" applyNumberFormat="1" applyFont="1" applyBorder="1" applyAlignment="1">
      <alignment horizontal="center" vertical="center"/>
    </xf>
    <xf numFmtId="0" fontId="0" fillId="0" borderId="1" xfId="0" applyBorder="1" applyAlignment="1">
      <alignment vertical="center"/>
    </xf>
    <xf numFmtId="4" fontId="0" fillId="0" borderId="0" xfId="0" applyNumberFormat="1" applyFill="1" applyBorder="1"/>
    <xf numFmtId="170" fontId="3" fillId="0" borderId="0" xfId="0" applyNumberFormat="1" applyFont="1" applyFill="1" applyBorder="1" applyAlignment="1">
      <alignment horizontal="left" vertical="center"/>
    </xf>
    <xf numFmtId="170" fontId="2" fillId="0" borderId="1" xfId="0" applyNumberFormat="1" applyFont="1" applyFill="1" applyBorder="1" applyAlignment="1">
      <alignment horizontal="center" vertical="center"/>
    </xf>
    <xf numFmtId="170" fontId="2" fillId="2" borderId="1" xfId="0" applyNumberFormat="1" applyFont="1" applyFill="1" applyBorder="1" applyAlignment="1">
      <alignment vertical="center"/>
    </xf>
    <xf numFmtId="170" fontId="2" fillId="0" borderId="1" xfId="0" applyNumberFormat="1" applyFont="1" applyFill="1" applyBorder="1" applyAlignment="1">
      <alignment vertical="center"/>
    </xf>
    <xf numFmtId="170" fontId="2" fillId="3" borderId="1" xfId="0" applyNumberFormat="1" applyFont="1" applyFill="1" applyBorder="1" applyAlignment="1">
      <alignment vertical="center"/>
    </xf>
    <xf numFmtId="170" fontId="2" fillId="4" borderId="1" xfId="0" applyNumberFormat="1" applyFont="1" applyFill="1" applyBorder="1" applyAlignment="1">
      <alignment vertical="center"/>
    </xf>
    <xf numFmtId="170" fontId="2" fillId="12" borderId="1" xfId="0" applyNumberFormat="1" applyFont="1" applyFill="1" applyBorder="1" applyAlignment="1">
      <alignment vertical="center"/>
    </xf>
    <xf numFmtId="170" fontId="2" fillId="6" borderId="1" xfId="0" applyNumberFormat="1" applyFont="1" applyFill="1" applyBorder="1" applyAlignment="1">
      <alignment vertical="center"/>
    </xf>
    <xf numFmtId="170" fontId="5" fillId="7" borderId="1" xfId="0" applyNumberFormat="1" applyFont="1" applyFill="1" applyBorder="1" applyAlignment="1">
      <alignment vertical="center"/>
    </xf>
    <xf numFmtId="170" fontId="2" fillId="8" borderId="1" xfId="0" applyNumberFormat="1" applyFont="1" applyFill="1" applyBorder="1" applyAlignment="1">
      <alignment vertical="center"/>
    </xf>
    <xf numFmtId="170" fontId="2" fillId="9" borderId="1" xfId="0" applyNumberFormat="1" applyFont="1" applyFill="1" applyBorder="1" applyAlignment="1">
      <alignment vertical="center"/>
    </xf>
    <xf numFmtId="170" fontId="7" fillId="0" borderId="0" xfId="0" applyNumberFormat="1" applyFont="1" applyFill="1" applyBorder="1" applyAlignment="1">
      <alignment vertical="center"/>
    </xf>
    <xf numFmtId="170" fontId="6" fillId="10" borderId="1" xfId="0" applyNumberFormat="1" applyFont="1" applyFill="1" applyBorder="1" applyAlignment="1">
      <alignment horizontal="center" vertical="center"/>
    </xf>
    <xf numFmtId="170" fontId="6" fillId="0" borderId="1" xfId="0" applyNumberFormat="1" applyFont="1" applyFill="1" applyBorder="1" applyAlignment="1">
      <alignment horizontal="center" vertical="center"/>
    </xf>
    <xf numFmtId="170" fontId="3" fillId="0" borderId="1" xfId="0" applyNumberFormat="1" applyFont="1" applyFill="1" applyBorder="1" applyAlignment="1">
      <alignment vertical="center"/>
    </xf>
    <xf numFmtId="170" fontId="3" fillId="0" borderId="1" xfId="0" applyNumberFormat="1" applyFont="1" applyBorder="1"/>
    <xf numFmtId="170" fontId="3" fillId="4" borderId="1" xfId="0" applyNumberFormat="1" applyFont="1" applyFill="1" applyBorder="1" applyAlignment="1">
      <alignment horizontal="right" vertical="center"/>
    </xf>
    <xf numFmtId="170" fontId="2" fillId="4" borderId="1" xfId="0" applyNumberFormat="1" applyFont="1" applyFill="1" applyBorder="1" applyAlignment="1">
      <alignment horizontal="right"/>
    </xf>
    <xf numFmtId="170" fontId="2" fillId="0" borderId="1" xfId="0" applyNumberFormat="1" applyFont="1" applyFill="1" applyBorder="1" applyAlignment="1">
      <alignment horizontal="right"/>
    </xf>
    <xf numFmtId="170" fontId="3" fillId="0" borderId="1" xfId="0" applyNumberFormat="1" applyFont="1" applyBorder="1" applyAlignment="1">
      <alignment horizontal="right"/>
    </xf>
    <xf numFmtId="170" fontId="3" fillId="0" borderId="1" xfId="0" applyNumberFormat="1" applyFont="1" applyFill="1" applyBorder="1" applyAlignment="1">
      <alignment horizontal="right"/>
    </xf>
    <xf numFmtId="170" fontId="3" fillId="0" borderId="1" xfId="0" applyNumberFormat="1" applyFont="1" applyFill="1" applyBorder="1" applyAlignment="1">
      <alignment horizontal="right" vertical="center"/>
    </xf>
    <xf numFmtId="170" fontId="2" fillId="0" borderId="1" xfId="0" applyNumberFormat="1" applyFont="1" applyBorder="1" applyAlignment="1">
      <alignment horizontal="right"/>
    </xf>
    <xf numFmtId="170" fontId="3" fillId="12" borderId="1" xfId="0" applyNumberFormat="1" applyFont="1" applyFill="1" applyBorder="1" applyAlignment="1">
      <alignment horizontal="right" vertical="center"/>
    </xf>
    <xf numFmtId="170" fontId="2" fillId="12" borderId="1" xfId="0" applyNumberFormat="1" applyFont="1" applyFill="1" applyBorder="1" applyAlignment="1">
      <alignment horizontal="right"/>
    </xf>
    <xf numFmtId="170" fontId="3" fillId="2" borderId="1" xfId="0" applyNumberFormat="1" applyFont="1" applyFill="1" applyBorder="1"/>
    <xf numFmtId="170" fontId="2" fillId="2" borderId="1" xfId="0" applyNumberFormat="1" applyFont="1" applyFill="1" applyBorder="1"/>
    <xf numFmtId="170" fontId="3" fillId="6" borderId="1" xfId="0" applyNumberFormat="1" applyFont="1" applyFill="1" applyBorder="1" applyAlignment="1">
      <alignment horizontal="right" vertical="center"/>
    </xf>
    <xf numFmtId="170" fontId="2" fillId="6" borderId="1" xfId="0" applyNumberFormat="1" applyFont="1" applyFill="1" applyBorder="1" applyAlignment="1">
      <alignment horizontal="right"/>
    </xf>
    <xf numFmtId="170" fontId="3" fillId="3" borderId="1" xfId="0" applyNumberFormat="1" applyFont="1" applyFill="1" applyBorder="1" applyAlignment="1">
      <alignment horizontal="right" vertical="center"/>
    </xf>
    <xf numFmtId="170" fontId="2" fillId="3" borderId="1" xfId="0" applyNumberFormat="1" applyFont="1" applyFill="1" applyBorder="1" applyAlignment="1">
      <alignment horizontal="right"/>
    </xf>
    <xf numFmtId="170" fontId="2" fillId="2" borderId="1" xfId="0" applyNumberFormat="1" applyFont="1" applyFill="1" applyBorder="1" applyAlignment="1">
      <alignment horizontal="right"/>
    </xf>
    <xf numFmtId="170" fontId="3" fillId="4" borderId="1" xfId="0" applyNumberFormat="1" applyFont="1" applyFill="1" applyBorder="1"/>
    <xf numFmtId="170" fontId="3" fillId="0" borderId="1" xfId="0" applyNumberFormat="1" applyFont="1" applyFill="1" applyBorder="1" applyAlignment="1">
      <alignment horizontal="left" vertical="center"/>
    </xf>
    <xf numFmtId="170" fontId="3" fillId="0" borderId="1" xfId="0" applyNumberFormat="1" applyFont="1" applyFill="1" applyBorder="1"/>
    <xf numFmtId="170" fontId="2" fillId="0" borderId="1" xfId="1" applyNumberFormat="1" applyFont="1" applyFill="1" applyBorder="1" applyAlignment="1">
      <alignment horizontal="right"/>
    </xf>
    <xf numFmtId="170" fontId="3" fillId="0" borderId="1" xfId="1" applyNumberFormat="1" applyFont="1" applyFill="1" applyBorder="1" applyAlignment="1">
      <alignment horizontal="right"/>
    </xf>
    <xf numFmtId="170" fontId="2" fillId="4" borderId="1" xfId="1" applyNumberFormat="1" applyFont="1" applyFill="1" applyBorder="1" applyAlignment="1"/>
    <xf numFmtId="170" fontId="2" fillId="0" borderId="1" xfId="0" applyNumberFormat="1" applyFont="1" applyFill="1" applyBorder="1" applyAlignment="1">
      <alignment horizontal="left" vertical="center"/>
    </xf>
    <xf numFmtId="170" fontId="3" fillId="0" borderId="1" xfId="0" applyNumberFormat="1" applyFont="1" applyBorder="1" applyAlignment="1"/>
    <xf numFmtId="170" fontId="2" fillId="4" borderId="1" xfId="0" applyNumberFormat="1" applyFont="1" applyFill="1" applyBorder="1" applyAlignment="1">
      <alignment horizontal="right" vertical="center"/>
    </xf>
    <xf numFmtId="170" fontId="8" fillId="13" borderId="1" xfId="0" applyNumberFormat="1" applyFont="1" applyFill="1" applyBorder="1" applyAlignment="1">
      <alignment vertical="center"/>
    </xf>
    <xf numFmtId="170" fontId="5" fillId="13" borderId="1" xfId="0" applyNumberFormat="1" applyFont="1" applyFill="1" applyBorder="1"/>
    <xf numFmtId="170" fontId="2" fillId="0" borderId="1" xfId="0" applyNumberFormat="1" applyFont="1" applyFill="1" applyBorder="1"/>
    <xf numFmtId="170" fontId="9" fillId="0" borderId="1" xfId="0" applyNumberFormat="1" applyFont="1" applyFill="1" applyBorder="1" applyAlignment="1">
      <alignment horizontal="right" vertical="center"/>
    </xf>
    <xf numFmtId="170" fontId="18" fillId="15" borderId="1" xfId="0" applyNumberFormat="1" applyFont="1" applyFill="1" applyBorder="1" applyAlignment="1">
      <alignment vertical="center"/>
    </xf>
    <xf numFmtId="170" fontId="3" fillId="0" borderId="0" xfId="0" applyNumberFormat="1" applyFont="1"/>
    <xf numFmtId="170" fontId="0" fillId="0" borderId="0" xfId="0" applyNumberFormat="1" applyFill="1" applyBorder="1"/>
    <xf numFmtId="170" fontId="3" fillId="0" borderId="0" xfId="0" applyNumberFormat="1" applyFont="1" applyFill="1" applyBorder="1" applyAlignment="1">
      <alignment horizontal="right" vertical="center"/>
    </xf>
    <xf numFmtId="170" fontId="3" fillId="0" borderId="0" xfId="0" applyNumberFormat="1" applyFont="1" applyFill="1" applyBorder="1" applyAlignment="1">
      <alignment horizontal="right" vertical="center" shrinkToFit="1"/>
    </xf>
    <xf numFmtId="0" fontId="0" fillId="0" borderId="0" xfId="0" applyFill="1" applyBorder="1" applyAlignment="1">
      <alignment vertical="center"/>
    </xf>
    <xf numFmtId="170" fontId="0" fillId="4" borderId="6" xfId="0" applyNumberFormat="1" applyFill="1" applyBorder="1"/>
    <xf numFmtId="170" fontId="0" fillId="0" borderId="0" xfId="0" applyNumberFormat="1" applyAlignment="1">
      <alignment vertical="center"/>
    </xf>
    <xf numFmtId="170" fontId="0" fillId="0" borderId="15" xfId="0" applyNumberFormat="1" applyBorder="1"/>
    <xf numFmtId="170" fontId="0" fillId="0" borderId="0" xfId="0" applyNumberFormat="1"/>
    <xf numFmtId="0" fontId="0" fillId="4" borderId="6" xfId="0" applyFill="1" applyBorder="1" applyAlignment="1">
      <alignment horizontal="center" shrinkToFit="1"/>
    </xf>
    <xf numFmtId="170" fontId="3" fillId="2" borderId="0" xfId="0" applyNumberFormat="1" applyFont="1" applyFill="1"/>
    <xf numFmtId="1" fontId="2" fillId="0" borderId="0" xfId="0" applyNumberFormat="1" applyFont="1" applyFill="1" applyBorder="1" applyAlignment="1">
      <alignment horizontal="center" vertical="center"/>
    </xf>
    <xf numFmtId="4" fontId="2" fillId="12" borderId="1" xfId="0" applyNumberFormat="1" applyFont="1" applyFill="1" applyBorder="1" applyAlignment="1">
      <alignment horizontal="right"/>
    </xf>
    <xf numFmtId="0" fontId="25" fillId="0" borderId="1" xfId="0" applyFont="1" applyFill="1" applyBorder="1" applyAlignment="1">
      <alignment horizontal="center" vertical="center" shrinkToFit="1"/>
    </xf>
    <xf numFmtId="0" fontId="27" fillId="0" borderId="1" xfId="0" applyFont="1" applyBorder="1"/>
    <xf numFmtId="0" fontId="6" fillId="0" borderId="1" xfId="0" applyFont="1" applyBorder="1" applyAlignment="1">
      <alignment horizontal="center"/>
    </xf>
    <xf numFmtId="170" fontId="27" fillId="0" borderId="1" xfId="0" applyNumberFormat="1" applyFont="1" applyBorder="1"/>
    <xf numFmtId="0" fontId="26" fillId="0" borderId="0" xfId="0" applyFont="1"/>
    <xf numFmtId="0" fontId="20" fillId="0" borderId="1" xfId="0" applyFont="1" applyBorder="1" applyAlignment="1">
      <alignment horizontal="center"/>
    </xf>
    <xf numFmtId="0" fontId="18" fillId="0" borderId="16" xfId="0" applyFont="1" applyFill="1" applyBorder="1" applyAlignment="1">
      <alignment horizontal="center" vertical="center"/>
    </xf>
    <xf numFmtId="4" fontId="9" fillId="17" borderId="1" xfId="0" applyNumberFormat="1" applyFont="1" applyFill="1" applyBorder="1" applyAlignment="1">
      <alignment horizontal="center" vertical="center"/>
    </xf>
    <xf numFmtId="4" fontId="10" fillId="17" borderId="0" xfId="0" applyNumberFormat="1" applyFont="1" applyFill="1" applyBorder="1" applyAlignment="1">
      <alignment horizontal="center" vertical="center"/>
    </xf>
    <xf numFmtId="0" fontId="9" fillId="0" borderId="0" xfId="0" applyFont="1" applyAlignment="1">
      <alignment vertical="center"/>
    </xf>
    <xf numFmtId="0" fontId="3" fillId="0" borderId="1" xfId="0" applyFont="1" applyFill="1" applyBorder="1" applyAlignment="1">
      <alignment horizontal="left" vertical="center" shrinkToFit="1"/>
    </xf>
    <xf numFmtId="49" fontId="2" fillId="3" borderId="1" xfId="0" applyNumberFormat="1" applyFont="1" applyFill="1" applyBorder="1" applyAlignment="1">
      <alignment vertical="center"/>
    </xf>
    <xf numFmtId="170" fontId="10" fillId="3" borderId="1" xfId="0" applyNumberFormat="1" applyFont="1" applyFill="1" applyBorder="1" applyAlignment="1">
      <alignment vertical="center"/>
    </xf>
    <xf numFmtId="49" fontId="20" fillId="11" borderId="1" xfId="0" applyNumberFormat="1" applyFont="1" applyFill="1" applyBorder="1" applyAlignment="1">
      <alignment vertical="center"/>
    </xf>
    <xf numFmtId="0" fontId="20" fillId="11" borderId="1" xfId="0" applyFont="1" applyFill="1" applyBorder="1" applyAlignment="1">
      <alignment vertical="center" shrinkToFit="1"/>
    </xf>
    <xf numFmtId="170" fontId="22" fillId="0" borderId="1" xfId="0" applyNumberFormat="1" applyFont="1" applyFill="1" applyBorder="1" applyAlignment="1">
      <alignment vertical="center"/>
    </xf>
    <xf numFmtId="49" fontId="2" fillId="8" borderId="1" xfId="0" applyNumberFormat="1" applyFont="1" applyFill="1" applyBorder="1" applyAlignment="1">
      <alignment vertical="center"/>
    </xf>
    <xf numFmtId="170" fontId="10" fillId="8" borderId="1" xfId="0" applyNumberFormat="1" applyFont="1" applyFill="1" applyBorder="1" applyAlignment="1">
      <alignment vertical="center"/>
    </xf>
    <xf numFmtId="0" fontId="3" fillId="4" borderId="1" xfId="0" applyFont="1" applyFill="1" applyBorder="1" applyAlignment="1">
      <alignment horizontal="left" vertical="center" shrinkToFit="1"/>
    </xf>
    <xf numFmtId="0" fontId="3" fillId="0" borderId="1" xfId="0" applyFont="1" applyBorder="1" applyAlignment="1">
      <alignment horizontal="left" vertical="center" shrinkToFit="1"/>
    </xf>
    <xf numFmtId="0" fontId="3" fillId="3" borderId="1" xfId="0" applyFont="1" applyFill="1" applyBorder="1" applyAlignment="1">
      <alignment horizontal="left" vertical="center"/>
    </xf>
    <xf numFmtId="0" fontId="3" fillId="3" borderId="1" xfId="0" applyFont="1" applyFill="1" applyBorder="1" applyAlignment="1">
      <alignment horizontal="left" vertical="center" shrinkToFit="1"/>
    </xf>
    <xf numFmtId="0" fontId="3" fillId="0" borderId="1" xfId="0" applyNumberFormat="1" applyFont="1" applyBorder="1" applyAlignment="1">
      <alignment horizontal="left" vertical="center"/>
    </xf>
    <xf numFmtId="0" fontId="3" fillId="5" borderId="1" xfId="0" applyFont="1" applyFill="1" applyBorder="1" applyAlignment="1">
      <alignment shrinkToFit="1"/>
    </xf>
    <xf numFmtId="0" fontId="3" fillId="0" borderId="1" xfId="0" applyFont="1" applyBorder="1" applyAlignment="1">
      <alignment vertical="center" shrinkToFit="1"/>
    </xf>
    <xf numFmtId="0" fontId="3" fillId="4" borderId="1" xfId="0" applyNumberFormat="1" applyFont="1" applyFill="1" applyBorder="1" applyAlignment="1">
      <alignment horizontal="left" vertical="center"/>
    </xf>
    <xf numFmtId="0" fontId="3" fillId="12" borderId="1" xfId="0" applyFont="1" applyFill="1" applyBorder="1" applyAlignment="1">
      <alignment horizontal="left"/>
    </xf>
    <xf numFmtId="170" fontId="3" fillId="12" borderId="1" xfId="0" applyNumberFormat="1" applyFont="1" applyFill="1" applyBorder="1"/>
    <xf numFmtId="0" fontId="3" fillId="2" borderId="1" xfId="0" applyFont="1" applyFill="1" applyBorder="1" applyAlignment="1">
      <alignment vertical="center" shrinkToFit="1"/>
    </xf>
    <xf numFmtId="170" fontId="3" fillId="2" borderId="1" xfId="0" applyNumberFormat="1" applyFont="1" applyFill="1" applyBorder="1" applyAlignment="1">
      <alignment horizontal="right"/>
    </xf>
    <xf numFmtId="0" fontId="3" fillId="5" borderId="1" xfId="0" applyFont="1" applyFill="1" applyBorder="1" applyAlignment="1">
      <alignment horizontal="left" vertical="center" shrinkToFit="1"/>
    </xf>
    <xf numFmtId="170" fontId="3" fillId="4" borderId="1" xfId="0" applyNumberFormat="1" applyFont="1" applyFill="1" applyBorder="1" applyAlignment="1">
      <alignment horizontal="right" vertical="center" shrinkToFit="1"/>
    </xf>
    <xf numFmtId="0" fontId="3" fillId="12" borderId="6" xfId="0" applyFont="1" applyFill="1" applyBorder="1" applyAlignment="1">
      <alignment horizontal="left"/>
    </xf>
    <xf numFmtId="0" fontId="3" fillId="12" borderId="1" xfId="0" applyFont="1" applyFill="1" applyBorder="1" applyAlignment="1">
      <alignment vertical="center" shrinkToFit="1"/>
    </xf>
    <xf numFmtId="0" fontId="3" fillId="12" borderId="0" xfId="0" applyFont="1" applyFill="1" applyAlignment="1">
      <alignment horizontal="left"/>
    </xf>
    <xf numFmtId="0" fontId="3" fillId="12" borderId="17" xfId="0" applyFont="1" applyFill="1" applyBorder="1" applyAlignment="1">
      <alignment vertical="center" shrinkToFit="1"/>
    </xf>
    <xf numFmtId="170" fontId="3" fillId="12" borderId="2" xfId="0" applyNumberFormat="1" applyFont="1" applyFill="1" applyBorder="1"/>
    <xf numFmtId="170" fontId="3" fillId="12" borderId="1" xfId="0" applyNumberFormat="1" applyFont="1" applyFill="1" applyBorder="1" applyAlignment="1">
      <alignment horizontal="right" vertical="center" shrinkToFit="1"/>
    </xf>
    <xf numFmtId="0" fontId="20" fillId="0" borderId="1" xfId="0" applyFont="1" applyFill="1" applyBorder="1" applyAlignment="1">
      <alignment vertical="center" shrinkToFit="1"/>
    </xf>
    <xf numFmtId="170" fontId="20" fillId="0" borderId="1" xfId="0" applyNumberFormat="1" applyFont="1" applyFill="1" applyBorder="1" applyAlignment="1">
      <alignment horizontal="right"/>
    </xf>
    <xf numFmtId="170" fontId="3" fillId="0" borderId="1" xfId="1" applyNumberFormat="1" applyFont="1" applyFill="1" applyBorder="1" applyAlignment="1">
      <alignment horizontal="right" vertical="center"/>
    </xf>
    <xf numFmtId="170" fontId="3" fillId="12" borderId="1" xfId="0" applyNumberFormat="1" applyFont="1" applyFill="1" applyBorder="1" applyAlignment="1">
      <alignment vertical="center"/>
    </xf>
    <xf numFmtId="170" fontId="3" fillId="12" borderId="1" xfId="0" applyNumberFormat="1" applyFont="1" applyFill="1" applyBorder="1" applyAlignment="1">
      <alignment horizontal="left" vertical="center"/>
    </xf>
    <xf numFmtId="170" fontId="3" fillId="6" borderId="1" xfId="0" applyNumberFormat="1" applyFont="1" applyFill="1" applyBorder="1" applyAlignment="1">
      <alignment horizontal="right" vertical="center" shrinkToFit="1"/>
    </xf>
    <xf numFmtId="0" fontId="3" fillId="0" borderId="1" xfId="0" applyFont="1" applyBorder="1" applyAlignment="1">
      <alignment wrapText="1"/>
    </xf>
    <xf numFmtId="1" fontId="3" fillId="0" borderId="1" xfId="0" applyNumberFormat="1" applyFont="1" applyBorder="1" applyAlignment="1">
      <alignment horizontal="left" vertical="center"/>
    </xf>
    <xf numFmtId="0" fontId="11" fillId="0" borderId="1" xfId="0" applyFont="1" applyBorder="1" applyAlignment="1">
      <alignment wrapText="1"/>
    </xf>
    <xf numFmtId="170" fontId="16" fillId="0" borderId="1" xfId="0" applyNumberFormat="1" applyFont="1" applyFill="1" applyBorder="1" applyAlignment="1">
      <alignment horizontal="right" vertical="center"/>
    </xf>
    <xf numFmtId="170" fontId="3" fillId="0" borderId="1" xfId="0" applyNumberFormat="1" applyFont="1" applyBorder="1" applyAlignment="1">
      <alignment horizontal="right" vertical="center"/>
    </xf>
    <xf numFmtId="170" fontId="3" fillId="0" borderId="1" xfId="0" applyNumberFormat="1" applyFont="1" applyFill="1" applyBorder="1" applyAlignment="1">
      <alignment horizontal="right" vertical="center" shrinkToFit="1"/>
    </xf>
    <xf numFmtId="4" fontId="3" fillId="0" borderId="2" xfId="0" applyNumberFormat="1" applyFont="1" applyFill="1" applyBorder="1" applyAlignment="1">
      <alignment horizontal="right" vertical="center"/>
    </xf>
    <xf numFmtId="0" fontId="0" fillId="0" borderId="1" xfId="0" applyFill="1" applyBorder="1" applyAlignment="1">
      <alignment horizontal="center" vertical="center"/>
    </xf>
    <xf numFmtId="0" fontId="3" fillId="0" borderId="2" xfId="0" applyFont="1" applyFill="1" applyBorder="1" applyAlignment="1">
      <alignment horizontal="left" vertical="justify"/>
    </xf>
    <xf numFmtId="4" fontId="9" fillId="0" borderId="0" xfId="0" applyNumberFormat="1" applyFont="1" applyFill="1" applyAlignment="1">
      <alignment vertical="center"/>
    </xf>
    <xf numFmtId="170" fontId="25" fillId="0" borderId="1" xfId="4" applyNumberFormat="1" applyFont="1" applyFill="1" applyBorder="1" applyAlignment="1">
      <alignment horizontal="center" vertical="center"/>
    </xf>
    <xf numFmtId="43" fontId="3" fillId="4" borderId="1" xfId="1" applyFont="1" applyFill="1" applyBorder="1" applyAlignment="1">
      <alignment horizontal="left" vertical="center" shrinkToFit="1"/>
    </xf>
    <xf numFmtId="0" fontId="18" fillId="0" borderId="14" xfId="0" applyFont="1" applyFill="1" applyBorder="1" applyAlignment="1">
      <alignment horizontal="center" vertical="center"/>
    </xf>
    <xf numFmtId="0" fontId="18" fillId="0" borderId="17" xfId="0" applyFont="1" applyFill="1" applyBorder="1" applyAlignment="1">
      <alignment horizontal="center" vertical="center"/>
    </xf>
    <xf numFmtId="0" fontId="18" fillId="0" borderId="2" xfId="0" applyFont="1" applyFill="1" applyBorder="1" applyAlignment="1">
      <alignment horizontal="center" vertical="center"/>
    </xf>
    <xf numFmtId="170" fontId="3" fillId="12" borderId="1" xfId="0" applyNumberFormat="1" applyFont="1" applyFill="1" applyBorder="1" applyAlignment="1">
      <alignment horizontal="right"/>
    </xf>
    <xf numFmtId="0" fontId="20" fillId="12" borderId="1" xfId="0" applyFont="1" applyFill="1" applyBorder="1" applyAlignment="1">
      <alignment vertical="center" shrinkToFit="1"/>
    </xf>
    <xf numFmtId="170" fontId="20" fillId="12" borderId="1" xfId="0" applyNumberFormat="1" applyFont="1" applyFill="1" applyBorder="1" applyAlignment="1">
      <alignment horizontal="right"/>
    </xf>
    <xf numFmtId="43" fontId="0" fillId="0" borderId="1" xfId="1" applyFont="1" applyFill="1" applyBorder="1" applyProtection="1"/>
    <xf numFmtId="171" fontId="0" fillId="0" borderId="0" xfId="0" applyNumberFormat="1"/>
    <xf numFmtId="0" fontId="0" fillId="0" borderId="0" xfId="0" applyAlignment="1">
      <alignment horizontal="center"/>
    </xf>
    <xf numFmtId="0" fontId="25" fillId="0" borderId="1" xfId="0" applyFont="1" applyFill="1" applyBorder="1" applyAlignment="1">
      <alignment horizontal="center" vertical="center"/>
    </xf>
    <xf numFmtId="170" fontId="0" fillId="4" borderId="11" xfId="0" applyNumberFormat="1" applyFill="1" applyBorder="1" applyAlignment="1">
      <alignment vertical="center"/>
    </xf>
    <xf numFmtId="0" fontId="3" fillId="6" borderId="1" xfId="0" applyFont="1" applyFill="1" applyBorder="1" applyAlignment="1">
      <alignment shrinkToFit="1"/>
    </xf>
    <xf numFmtId="49" fontId="3" fillId="6" borderId="1" xfId="0" applyNumberFormat="1" applyFont="1" applyFill="1" applyBorder="1" applyAlignment="1">
      <alignment horizontal="left" vertical="center"/>
    </xf>
    <xf numFmtId="0" fontId="3" fillId="6" borderId="1" xfId="0" applyFont="1" applyFill="1" applyBorder="1" applyAlignment="1">
      <alignment horizontal="left"/>
    </xf>
    <xf numFmtId="170" fontId="3" fillId="6" borderId="1" xfId="0" applyNumberFormat="1" applyFont="1" applyFill="1" applyBorder="1"/>
    <xf numFmtId="170" fontId="3" fillId="2" borderId="1" xfId="0" applyNumberFormat="1" applyFont="1" applyFill="1" applyBorder="1" applyAlignment="1">
      <alignment horizontal="right" vertical="center"/>
    </xf>
    <xf numFmtId="0" fontId="0" fillId="18" borderId="1" xfId="0" applyFill="1" applyBorder="1"/>
    <xf numFmtId="43" fontId="0" fillId="18" borderId="1" xfId="1" applyFont="1" applyFill="1" applyBorder="1" applyProtection="1"/>
    <xf numFmtId="0" fontId="0" fillId="19" borderId="1" xfId="0" applyFill="1" applyBorder="1"/>
    <xf numFmtId="0" fontId="0" fillId="19" borderId="1" xfId="0" applyFill="1" applyBorder="1" applyAlignment="1" applyProtection="1">
      <alignment wrapText="1"/>
    </xf>
    <xf numFmtId="0" fontId="20" fillId="3" borderId="1" xfId="0" applyFont="1" applyFill="1" applyBorder="1" applyAlignment="1">
      <alignment vertical="center" shrinkToFit="1"/>
    </xf>
    <xf numFmtId="170" fontId="20" fillId="3" borderId="1" xfId="0" applyNumberFormat="1" applyFont="1" applyFill="1" applyBorder="1" applyAlignment="1">
      <alignment horizontal="right"/>
    </xf>
    <xf numFmtId="170" fontId="3" fillId="6" borderId="1" xfId="0" applyNumberFormat="1" applyFont="1" applyFill="1" applyBorder="1" applyAlignment="1">
      <alignment horizontal="left" vertical="center"/>
    </xf>
    <xf numFmtId="0" fontId="3" fillId="0" borderId="2" xfId="0" applyFont="1" applyBorder="1" applyAlignment="1">
      <alignment horizontal="justify" vertical="justify"/>
    </xf>
    <xf numFmtId="4" fontId="9" fillId="0" borderId="1" xfId="0" applyNumberFormat="1" applyFont="1" applyFill="1" applyBorder="1" applyAlignment="1">
      <alignment horizontal="justify" vertical="justify"/>
    </xf>
    <xf numFmtId="4" fontId="3" fillId="0" borderId="1" xfId="0" applyNumberFormat="1" applyFont="1" applyFill="1" applyBorder="1" applyAlignment="1">
      <alignment horizontal="right" vertical="justify"/>
    </xf>
    <xf numFmtId="0" fontId="0" fillId="0" borderId="1" xfId="0" applyBorder="1" applyAlignment="1">
      <alignment horizontal="center" vertical="justify"/>
    </xf>
    <xf numFmtId="49" fontId="3" fillId="20" borderId="1" xfId="0" applyNumberFormat="1" applyFont="1" applyFill="1" applyBorder="1" applyAlignment="1">
      <alignment vertical="center"/>
    </xf>
    <xf numFmtId="0" fontId="2" fillId="20" borderId="2" xfId="0" applyFont="1" applyFill="1" applyBorder="1" applyAlignment="1">
      <alignment vertical="center" shrinkToFit="1"/>
    </xf>
    <xf numFmtId="170" fontId="2" fillId="20" borderId="1" xfId="0" applyNumberFormat="1" applyFont="1" applyFill="1" applyBorder="1" applyAlignment="1">
      <alignment vertical="center"/>
    </xf>
    <xf numFmtId="0" fontId="3" fillId="20" borderId="1" xfId="0" applyFont="1" applyFill="1" applyBorder="1" applyAlignment="1">
      <alignment horizontal="left" vertical="center"/>
    </xf>
    <xf numFmtId="0" fontId="3" fillId="20" borderId="1" xfId="0" applyFont="1" applyFill="1" applyBorder="1" applyAlignment="1">
      <alignment horizontal="left" vertical="center" shrinkToFit="1"/>
    </xf>
    <xf numFmtId="170" fontId="3" fillId="20" borderId="1" xfId="0" applyNumberFormat="1" applyFont="1" applyFill="1" applyBorder="1" applyAlignment="1">
      <alignment horizontal="right" vertical="center"/>
    </xf>
    <xf numFmtId="0" fontId="3" fillId="20" borderId="1" xfId="0" applyFont="1" applyFill="1" applyBorder="1"/>
    <xf numFmtId="0" fontId="2" fillId="20" borderId="1" xfId="0" applyFont="1" applyFill="1" applyBorder="1" applyAlignment="1">
      <alignment vertical="center" shrinkToFit="1"/>
    </xf>
    <xf numFmtId="170" fontId="2" fillId="20" borderId="1" xfId="0" applyNumberFormat="1" applyFont="1" applyFill="1" applyBorder="1" applyAlignment="1">
      <alignment horizontal="right"/>
    </xf>
    <xf numFmtId="0" fontId="3" fillId="0" borderId="1" xfId="0" applyFont="1" applyFill="1" applyBorder="1" applyAlignment="1">
      <alignment shrinkToFit="1"/>
    </xf>
    <xf numFmtId="49" fontId="25" fillId="0" borderId="10" xfId="0" applyNumberFormat="1" applyFont="1" applyFill="1" applyBorder="1" applyAlignment="1">
      <alignment horizontal="center" vertical="center"/>
    </xf>
    <xf numFmtId="0" fontId="9" fillId="0" borderId="0" xfId="0" applyFont="1" applyAlignment="1">
      <alignment horizontal="center" vertical="center"/>
    </xf>
    <xf numFmtId="0" fontId="3" fillId="0" borderId="17" xfId="0" applyFont="1" applyFill="1" applyBorder="1" applyAlignment="1">
      <alignment vertical="center" shrinkToFit="1"/>
    </xf>
    <xf numFmtId="0" fontId="3" fillId="0" borderId="1" xfId="0" applyFont="1" applyFill="1" applyBorder="1" applyAlignment="1">
      <alignment horizontal="left"/>
    </xf>
    <xf numFmtId="0" fontId="3" fillId="0" borderId="6" xfId="0" applyFont="1" applyFill="1" applyBorder="1" applyAlignment="1">
      <alignment horizontal="left"/>
    </xf>
    <xf numFmtId="0" fontId="3" fillId="0" borderId="0" xfId="0" applyFont="1" applyFill="1" applyAlignment="1">
      <alignment horizontal="left"/>
    </xf>
    <xf numFmtId="0" fontId="3" fillId="0" borderId="1" xfId="0" applyFont="1" applyBorder="1" applyAlignment="1">
      <alignment horizontal="center"/>
    </xf>
    <xf numFmtId="0" fontId="3" fillId="6" borderId="1" xfId="0" applyFont="1" applyFill="1" applyBorder="1" applyAlignment="1">
      <alignment vertical="center" shrinkToFit="1"/>
    </xf>
    <xf numFmtId="170" fontId="3" fillId="6" borderId="1" xfId="0" applyNumberFormat="1" applyFont="1" applyFill="1" applyBorder="1" applyAlignment="1">
      <alignment vertical="center"/>
    </xf>
    <xf numFmtId="0" fontId="30" fillId="0" borderId="1" xfId="0" applyFont="1" applyFill="1" applyBorder="1" applyAlignment="1">
      <alignment horizontal="center" shrinkToFit="1"/>
    </xf>
    <xf numFmtId="0" fontId="18" fillId="0" borderId="14" xfId="0" applyFont="1" applyFill="1" applyBorder="1" applyAlignment="1">
      <alignment horizontal="center" vertical="center" shrinkToFit="1"/>
    </xf>
    <xf numFmtId="0" fontId="0" fillId="0" borderId="1" xfId="0" applyBorder="1" applyAlignment="1">
      <alignment horizontal="center" shrinkToFit="1"/>
    </xf>
    <xf numFmtId="0" fontId="2" fillId="4" borderId="1" xfId="0" applyFont="1" applyFill="1" applyBorder="1" applyAlignment="1">
      <alignment horizontal="center"/>
    </xf>
    <xf numFmtId="0" fontId="2" fillId="4" borderId="11" xfId="0" applyFont="1" applyFill="1" applyBorder="1" applyAlignment="1">
      <alignment horizontal="center"/>
    </xf>
    <xf numFmtId="0" fontId="2" fillId="4" borderId="11" xfId="0" applyFont="1" applyFill="1" applyBorder="1" applyAlignment="1">
      <alignment horizontal="center" wrapText="1"/>
    </xf>
    <xf numFmtId="43" fontId="3" fillId="0" borderId="1" xfId="1" applyFont="1" applyBorder="1" applyAlignment="1">
      <alignment horizontal="right"/>
    </xf>
    <xf numFmtId="43" fontId="3" fillId="0" borderId="1" xfId="1" applyFont="1" applyFill="1" applyBorder="1" applyAlignment="1">
      <alignment horizontal="right"/>
    </xf>
    <xf numFmtId="0" fontId="3" fillId="0" borderId="1" xfId="0" applyFont="1" applyBorder="1" applyAlignment="1">
      <alignment horizontal="center" vertical="center" wrapText="1"/>
    </xf>
    <xf numFmtId="43" fontId="3" fillId="0" borderId="1" xfId="1" applyFont="1" applyBorder="1" applyAlignment="1">
      <alignment horizontal="right" vertical="center" wrapText="1"/>
    </xf>
    <xf numFmtId="0" fontId="3" fillId="0" borderId="1" xfId="0" applyFont="1" applyBorder="1" applyAlignment="1">
      <alignment wrapText="1" shrinkToFit="1"/>
    </xf>
    <xf numFmtId="0" fontId="3" fillId="0" borderId="1" xfId="0" applyFont="1" applyBorder="1" applyAlignment="1">
      <alignment vertical="justify" wrapText="1" shrinkToFit="1"/>
    </xf>
    <xf numFmtId="0" fontId="0" fillId="19" borderId="1" xfId="0" applyFill="1" applyBorder="1" applyAlignment="1">
      <alignment wrapText="1"/>
    </xf>
    <xf numFmtId="0" fontId="3" fillId="3" borderId="1" xfId="0" applyFont="1" applyFill="1" applyBorder="1" applyAlignment="1">
      <alignment horizontal="left"/>
    </xf>
    <xf numFmtId="170" fontId="3" fillId="3" borderId="1" xfId="0" applyNumberFormat="1" applyFont="1" applyFill="1" applyBorder="1"/>
    <xf numFmtId="170" fontId="2" fillId="3" borderId="1" xfId="1" applyNumberFormat="1" applyFont="1" applyFill="1" applyBorder="1" applyAlignment="1">
      <alignment horizontal="right"/>
    </xf>
    <xf numFmtId="0" fontId="31" fillId="0" borderId="1" xfId="0" applyFont="1" applyBorder="1" applyAlignment="1">
      <alignment horizontal="center"/>
    </xf>
    <xf numFmtId="166" fontId="32" fillId="0" borderId="1" xfId="3" applyNumberFormat="1" applyFont="1" applyBorder="1" applyAlignment="1">
      <alignment vertical="center"/>
    </xf>
    <xf numFmtId="166" fontId="32" fillId="0" borderId="1" xfId="0" applyNumberFormat="1" applyFont="1" applyBorder="1" applyAlignment="1">
      <alignment horizontal="center" vertical="center"/>
    </xf>
    <xf numFmtId="166" fontId="32" fillId="0" borderId="1" xfId="3" applyNumberFormat="1" applyFont="1" applyBorder="1" applyAlignment="1">
      <alignment horizontal="center" vertical="center"/>
    </xf>
    <xf numFmtId="166" fontId="32" fillId="0" borderId="1" xfId="3" applyNumberFormat="1" applyFont="1" applyBorder="1" applyAlignment="1">
      <alignment horizontal="right" vertical="center"/>
    </xf>
    <xf numFmtId="0" fontId="9" fillId="0" borderId="0" xfId="0" applyFont="1"/>
    <xf numFmtId="170" fontId="9" fillId="4" borderId="0" xfId="0" applyNumberFormat="1" applyFont="1" applyFill="1"/>
    <xf numFmtId="0" fontId="22" fillId="0" borderId="0" xfId="0" applyFont="1"/>
    <xf numFmtId="0" fontId="22" fillId="0" borderId="0" xfId="0" applyFont="1" applyFill="1"/>
    <xf numFmtId="170" fontId="9" fillId="0" borderId="0" xfId="0" applyNumberFormat="1" applyFont="1"/>
    <xf numFmtId="170" fontId="9" fillId="21" borderId="0" xfId="0" applyNumberFormat="1" applyFont="1" applyFill="1"/>
    <xf numFmtId="170" fontId="22" fillId="0" borderId="0" xfId="0" applyNumberFormat="1" applyFont="1"/>
    <xf numFmtId="43" fontId="9" fillId="0" borderId="0" xfId="0" applyNumberFormat="1" applyFont="1"/>
    <xf numFmtId="170" fontId="17" fillId="0" borderId="0" xfId="0" applyNumberFormat="1" applyFont="1"/>
    <xf numFmtId="170" fontId="22" fillId="21" borderId="0" xfId="0" applyNumberFormat="1" applyFont="1" applyFill="1"/>
    <xf numFmtId="170" fontId="22" fillId="4" borderId="0" xfId="0" applyNumberFormat="1" applyFont="1" applyFill="1"/>
    <xf numFmtId="0" fontId="0" fillId="0" borderId="15" xfId="0" applyBorder="1" applyAlignment="1">
      <alignment horizontal="center"/>
    </xf>
    <xf numFmtId="0" fontId="3" fillId="11" borderId="15" xfId="0" applyFont="1" applyFill="1" applyBorder="1" applyAlignment="1">
      <alignment vertical="center" shrinkToFit="1"/>
    </xf>
    <xf numFmtId="4" fontId="3" fillId="0" borderId="15" xfId="0" applyNumberFormat="1" applyFont="1" applyFill="1" applyBorder="1" applyAlignment="1">
      <alignment vertical="center"/>
    </xf>
    <xf numFmtId="4" fontId="10" fillId="0" borderId="2" xfId="0" applyNumberFormat="1" applyFont="1" applyBorder="1" applyAlignment="1">
      <alignment vertical="center"/>
    </xf>
    <xf numFmtId="4" fontId="2" fillId="0" borderId="2" xfId="0" applyNumberFormat="1" applyFont="1" applyBorder="1" applyAlignment="1">
      <alignment vertical="center"/>
    </xf>
    <xf numFmtId="0" fontId="3" fillId="11" borderId="1" xfId="0" applyFont="1" applyFill="1" applyBorder="1" applyAlignment="1">
      <alignment vertical="center" shrinkToFit="1"/>
    </xf>
    <xf numFmtId="4" fontId="16" fillId="0" borderId="1" xfId="0" applyNumberFormat="1" applyFont="1" applyFill="1" applyBorder="1" applyAlignment="1">
      <alignment vertical="center"/>
    </xf>
    <xf numFmtId="0" fontId="31" fillId="0" borderId="1" xfId="0" applyFont="1" applyBorder="1" applyAlignment="1">
      <alignment horizontal="center" wrapText="1"/>
    </xf>
    <xf numFmtId="0" fontId="23" fillId="4" borderId="1" xfId="0" applyFont="1" applyFill="1" applyBorder="1" applyAlignment="1">
      <alignment horizontal="center"/>
    </xf>
    <xf numFmtId="0" fontId="15" fillId="0" borderId="0" xfId="0" applyFont="1"/>
    <xf numFmtId="0" fontId="33" fillId="0" borderId="1" xfId="0" applyFont="1" applyBorder="1"/>
    <xf numFmtId="0" fontId="33" fillId="0" borderId="0" xfId="0" applyFont="1" applyAlignment="1">
      <alignment wrapText="1"/>
    </xf>
    <xf numFmtId="0" fontId="15" fillId="0" borderId="1" xfId="0" applyFont="1" applyBorder="1"/>
    <xf numFmtId="0" fontId="3" fillId="0" borderId="1" xfId="0" applyFont="1" applyBorder="1" applyAlignment="1">
      <alignment horizontal="left" vertical="center" wrapText="1"/>
    </xf>
    <xf numFmtId="0" fontId="3" fillId="0" borderId="0" xfId="0" applyFont="1" applyAlignment="1">
      <alignment wrapText="1"/>
    </xf>
    <xf numFmtId="4" fontId="3" fillId="0" borderId="1" xfId="0" applyNumberFormat="1" applyFont="1" applyBorder="1" applyAlignment="1">
      <alignment horizontal="center"/>
    </xf>
    <xf numFmtId="2" fontId="3" fillId="0" borderId="1" xfId="0" applyNumberFormat="1" applyFont="1" applyBorder="1" applyAlignment="1">
      <alignment horizontal="center"/>
    </xf>
    <xf numFmtId="3" fontId="3" fillId="0" borderId="1" xfId="0" applyNumberFormat="1" applyFont="1" applyBorder="1" applyAlignment="1">
      <alignment horizontal="center"/>
    </xf>
    <xf numFmtId="3" fontId="3" fillId="0" borderId="1" xfId="0" applyNumberFormat="1" applyFont="1" applyBorder="1"/>
    <xf numFmtId="4" fontId="3" fillId="0" borderId="1" xfId="0" applyNumberFormat="1" applyFont="1" applyBorder="1" applyAlignment="1">
      <alignment horizontal="center" wrapText="1"/>
    </xf>
    <xf numFmtId="0" fontId="34" fillId="0" borderId="1" xfId="0" applyFont="1" applyBorder="1" applyAlignment="1">
      <alignment wrapText="1"/>
    </xf>
    <xf numFmtId="0" fontId="3" fillId="0" borderId="15" xfId="0" applyFont="1" applyBorder="1"/>
    <xf numFmtId="0" fontId="3" fillId="0" borderId="15" xfId="0" applyFont="1" applyBorder="1" applyAlignment="1">
      <alignment wrapText="1"/>
    </xf>
    <xf numFmtId="3" fontId="3" fillId="0" borderId="15" xfId="0" applyNumberFormat="1" applyFont="1" applyBorder="1" applyAlignment="1">
      <alignment horizontal="center" wrapText="1"/>
    </xf>
    <xf numFmtId="0" fontId="3" fillId="0" borderId="15" xfId="0" applyFont="1" applyBorder="1" applyAlignment="1">
      <alignment horizontal="center"/>
    </xf>
    <xf numFmtId="0" fontId="3" fillId="0" borderId="2" xfId="0" applyFont="1" applyBorder="1"/>
    <xf numFmtId="0" fontId="35" fillId="0" borderId="1" xfId="0" applyFont="1" applyBorder="1" applyAlignment="1">
      <alignment wrapText="1"/>
    </xf>
    <xf numFmtId="4" fontId="3" fillId="0" borderId="2" xfId="0" applyNumberFormat="1" applyFont="1" applyBorder="1" applyAlignment="1">
      <alignment horizontal="center"/>
    </xf>
    <xf numFmtId="0" fontId="3" fillId="0" borderId="2" xfId="0" applyFont="1" applyBorder="1" applyAlignment="1">
      <alignment horizontal="center"/>
    </xf>
    <xf numFmtId="0" fontId="35" fillId="0" borderId="1" xfId="0" applyFont="1" applyBorder="1"/>
    <xf numFmtId="0" fontId="3" fillId="0" borderId="0" xfId="0" applyFont="1" applyBorder="1"/>
    <xf numFmtId="0" fontId="35" fillId="0" borderId="0" xfId="0" applyFont="1"/>
    <xf numFmtId="0" fontId="3" fillId="0" borderId="0" xfId="0" applyFont="1" applyBorder="1" applyAlignment="1">
      <alignment horizontal="center"/>
    </xf>
    <xf numFmtId="0" fontId="3" fillId="0" borderId="0" xfId="0" applyFont="1" applyBorder="1" applyAlignment="1">
      <alignment wrapText="1"/>
    </xf>
    <xf numFmtId="0" fontId="15" fillId="0" borderId="0" xfId="0" applyFont="1" applyAlignment="1">
      <alignment horizontal="center"/>
    </xf>
    <xf numFmtId="49" fontId="23" fillId="0" borderId="0" xfId="0" applyNumberFormat="1" applyFont="1" applyAlignment="1">
      <alignment horizontal="center" vertical="center"/>
    </xf>
    <xf numFmtId="0" fontId="18" fillId="0" borderId="15" xfId="0" applyFont="1" applyFill="1" applyBorder="1" applyAlignment="1">
      <alignment horizontal="center" vertical="center" wrapText="1"/>
    </xf>
    <xf numFmtId="0" fontId="18" fillId="0" borderId="2" xfId="0" applyFont="1" applyFill="1" applyBorder="1" applyAlignment="1">
      <alignment horizontal="center" vertical="center" wrapText="1"/>
    </xf>
  </cellXfs>
  <cellStyles count="5">
    <cellStyle name="Millares" xfId="1" builtinId="3"/>
    <cellStyle name="Millares [0]_pre2002" xfId="2"/>
    <cellStyle name="Millares [0]_presup00" xfId="3"/>
    <cellStyle name="Moneda" xfId="4" builtinId="4"/>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RESUPUESTOS/Presup%202009/05%20PROPUESTA%20PRESUPUESTO%2009%20PLENO%2015%20dic%20PLENO.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Hoja4"/>
      <sheetName val="CONSOLIDADO 2008"/>
      <sheetName val="CONSOLIDADO 2009"/>
      <sheetName val="INGRESOS 2009"/>
      <sheetName val="GASTOS 2009"/>
      <sheetName val="ANEXO INVERSIONES 2009"/>
      <sheetName val="ANEXO PLURIANUALIDADES"/>
    </sheetNames>
    <sheetDataSet>
      <sheetData sheetId="0" refreshError="1"/>
      <sheetData sheetId="1" refreshError="1"/>
      <sheetData sheetId="2" refreshError="1"/>
      <sheetData sheetId="3" refreshError="1"/>
      <sheetData sheetId="4" refreshError="1">
        <row r="14">
          <cell r="C14">
            <v>97999127.890000001</v>
          </cell>
        </row>
      </sheetData>
      <sheetData sheetId="5" refreshError="1"/>
      <sheetData sheetId="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A1:D1665"/>
  <sheetViews>
    <sheetView tabSelected="1" topLeftCell="A1034" zoomScale="200" zoomScaleNormal="125" workbookViewId="0">
      <selection activeCell="B653" sqref="B653"/>
    </sheetView>
  </sheetViews>
  <sheetFormatPr baseColWidth="10" defaultRowHeight="12.75"/>
  <cols>
    <col min="1" max="1" width="12" style="16" customWidth="1"/>
    <col min="2" max="2" width="77.28515625" style="16" customWidth="1"/>
    <col min="3" max="3" width="17.85546875" style="254" customWidth="1"/>
    <col min="4" max="4" width="12.28515625" style="392" bestFit="1" customWidth="1"/>
    <col min="5" max="16384" width="11.42578125" style="16"/>
  </cols>
  <sheetData>
    <row r="1" spans="1:4" ht="15.75">
      <c r="A1" s="436" t="s">
        <v>491</v>
      </c>
      <c r="B1" s="436"/>
      <c r="C1" s="436"/>
      <c r="D1" s="390"/>
    </row>
    <row r="2" spans="1:4" ht="15.75">
      <c r="A2" s="17"/>
      <c r="B2" s="195" t="s">
        <v>1043</v>
      </c>
      <c r="C2" s="208"/>
      <c r="D2" s="390"/>
    </row>
    <row r="3" spans="1:4">
      <c r="A3" s="17"/>
      <c r="B3" s="2"/>
      <c r="C3" s="265">
        <v>2017</v>
      </c>
      <c r="D3" s="390"/>
    </row>
    <row r="4" spans="1:4">
      <c r="A4" s="18"/>
      <c r="B4" s="3" t="s">
        <v>1044</v>
      </c>
      <c r="C4" s="209" t="s">
        <v>1045</v>
      </c>
      <c r="D4" s="390"/>
    </row>
    <row r="5" spans="1:4">
      <c r="A5" s="19"/>
      <c r="B5" s="4" t="s">
        <v>1046</v>
      </c>
      <c r="C5" s="210">
        <f>+C74+C92+C119+C186+C258+C268+C289+C423+C446+C497+C578+C920+C1075+C1129+C1218+C1257+C1363+C1399+C1454+C1520+C1547+C1572+C1597+C1332+C1622+C794</f>
        <v>35737758.140000001</v>
      </c>
      <c r="D5" s="390"/>
    </row>
    <row r="6" spans="1:4">
      <c r="A6" s="20"/>
      <c r="B6" s="5" t="s">
        <v>1169</v>
      </c>
      <c r="C6" s="211">
        <f>C56+C61+C78+C100+C132+C161+C207+C223+C241+C295+C313+C363+C369+C427+C462+C514+C551+C588+C596+C611+C652+C693+C721+C769+C807+C833+C888+C938+C964+C990+C1008+C1017+C1042+C1050+C1088+C1164+C1194+C1224+C1229+C1264+C1298+C1342+C1377+C1426+C1466+C1477+C1504+C1526+C1555+C1578+C1605+C1650+C1659+C37+C1635+C28+C738+C1486</f>
        <v>17723236.650000002</v>
      </c>
      <c r="D6" s="390"/>
    </row>
    <row r="7" spans="1:4">
      <c r="A7" s="21"/>
      <c r="B7" s="6" t="s">
        <v>1047</v>
      </c>
      <c r="C7" s="212">
        <f>+C20+C465+C164+C1267+C226+C1653+C891</f>
        <v>237723.02</v>
      </c>
      <c r="D7" s="390"/>
    </row>
    <row r="8" spans="1:4">
      <c r="A8" s="22"/>
      <c r="B8" s="7" t="s">
        <v>1048</v>
      </c>
      <c r="C8" s="213">
        <f>+C42+C246+C271+C347+C397+C557+C600+C679+C724+C773+C876+C980+C993+C1031+C1095+C1107+C1175+C1203+C1234+C1301+C1382+C1429+C1491+C1272+C1663+C614+C525+C1347+C137+C472+C705+C532+C539+C947+C972+C752</f>
        <v>15779935.599999998</v>
      </c>
      <c r="D8" s="390"/>
    </row>
    <row r="9" spans="1:4">
      <c r="A9" s="350"/>
      <c r="B9" s="351" t="s">
        <v>591</v>
      </c>
      <c r="C9" s="352">
        <f>+C1583</f>
        <v>430000</v>
      </c>
      <c r="D9" s="394">
        <f>SUM(C5:C9)</f>
        <v>69908653.410000011</v>
      </c>
    </row>
    <row r="10" spans="1:4">
      <c r="A10" s="23"/>
      <c r="B10" s="9" t="s">
        <v>1049</v>
      </c>
      <c r="C10" s="214">
        <f>+C145+C168+C235+C350+C403+C430+C477+C520+C625+C879+C899+C942+C950+C975+C996+C1011+C1053+C1100+C1183+C1239+C1310+C1434+C1531+C1608+C1560+C684+C563+C1354+C48+C779+C1469+C1480+C250+C298+C1644+C728+C1110+C1507+C210+C1319+C1058</f>
        <v>10169098.82</v>
      </c>
      <c r="D10" s="390"/>
    </row>
    <row r="11" spans="1:4">
      <c r="A11" s="24"/>
      <c r="B11" s="10" t="s">
        <v>1050</v>
      </c>
      <c r="C11" s="215">
        <f>+C480+C733+C1314+C1275+C1034+C357+C409+C902+C953+C983+C1189+C105+C1113+C1494+C51+C1061+C628</f>
        <v>8187460.0500000007</v>
      </c>
      <c r="D11" s="390"/>
    </row>
    <row r="12" spans="1:4">
      <c r="A12" s="25"/>
      <c r="B12" s="11" t="s">
        <v>1051</v>
      </c>
      <c r="C12" s="216">
        <f>+C1439</f>
        <v>318000</v>
      </c>
      <c r="D12" s="390"/>
    </row>
    <row r="13" spans="1:4">
      <c r="A13" s="26"/>
      <c r="B13" s="12" t="s">
        <v>1052</v>
      </c>
      <c r="C13" s="217">
        <f>+C22</f>
        <v>7446787.7199999997</v>
      </c>
      <c r="D13" s="390"/>
    </row>
    <row r="14" spans="1:4">
      <c r="A14" s="27"/>
      <c r="B14" s="13" t="s">
        <v>1053</v>
      </c>
      <c r="C14" s="218">
        <f>+C553+C835+C1271+C1274</f>
        <v>5782135.4800000004</v>
      </c>
      <c r="D14" s="390"/>
    </row>
    <row r="15" spans="1:4">
      <c r="A15" s="28"/>
      <c r="B15" s="14" t="s">
        <v>492</v>
      </c>
      <c r="C15" s="211">
        <f>SUM(C5:C13)</f>
        <v>96030000.000000015</v>
      </c>
      <c r="D15" s="390"/>
    </row>
    <row r="16" spans="1:4">
      <c r="A16" s="29"/>
      <c r="B16" s="30" t="s">
        <v>1054</v>
      </c>
      <c r="C16" s="219">
        <f ca="1">INGRESOS!D13</f>
        <v>96030000</v>
      </c>
      <c r="D16" s="390"/>
    </row>
    <row r="17" spans="1:4">
      <c r="A17" s="31"/>
      <c r="B17" s="32" t="s">
        <v>1055</v>
      </c>
      <c r="C17" s="219">
        <f>+C16-C15</f>
        <v>0</v>
      </c>
      <c r="D17" s="390"/>
    </row>
    <row r="18" spans="1:4" ht="18">
      <c r="A18" s="201" t="s">
        <v>947</v>
      </c>
      <c r="B18" s="15" t="s">
        <v>1056</v>
      </c>
      <c r="C18" s="220" t="s">
        <v>1045</v>
      </c>
      <c r="D18" s="390"/>
    </row>
    <row r="19" spans="1:4">
      <c r="A19" s="139"/>
      <c r="B19" s="140"/>
      <c r="C19" s="221"/>
      <c r="D19" s="390"/>
    </row>
    <row r="20" spans="1:4">
      <c r="A20" s="278" t="s">
        <v>425</v>
      </c>
      <c r="B20" s="61" t="s">
        <v>426</v>
      </c>
      <c r="C20" s="279">
        <v>200000</v>
      </c>
      <c r="D20" s="391">
        <f>+C20</f>
        <v>200000</v>
      </c>
    </row>
    <row r="21" spans="1:4">
      <c r="A21" s="280"/>
      <c r="B21" s="281"/>
      <c r="C21" s="282"/>
      <c r="D21" s="390"/>
    </row>
    <row r="22" spans="1:4">
      <c r="A22" s="283" t="s">
        <v>427</v>
      </c>
      <c r="B22" s="71" t="s">
        <v>428</v>
      </c>
      <c r="C22" s="284">
        <v>7446787.7199999997</v>
      </c>
      <c r="D22" s="394">
        <f>+C22</f>
        <v>7446787.7199999997</v>
      </c>
    </row>
    <row r="23" spans="1:4">
      <c r="A23" s="139"/>
      <c r="B23" s="140"/>
      <c r="C23" s="221"/>
      <c r="D23" s="390"/>
    </row>
    <row r="24" spans="1:4">
      <c r="A24" s="20"/>
      <c r="B24" s="55" t="s">
        <v>187</v>
      </c>
      <c r="C24" s="222"/>
      <c r="D24" s="390"/>
    </row>
    <row r="25" spans="1:4">
      <c r="A25" s="33"/>
      <c r="B25" s="35"/>
      <c r="C25" s="227"/>
      <c r="D25" s="390"/>
    </row>
    <row r="26" spans="1:4">
      <c r="A26" s="33">
        <v>13022699</v>
      </c>
      <c r="B26" s="277" t="s">
        <v>1185</v>
      </c>
      <c r="C26" s="227">
        <v>5000</v>
      </c>
      <c r="D26" s="395">
        <f>+C26</f>
        <v>5000</v>
      </c>
    </row>
    <row r="27" spans="1:4">
      <c r="A27" s="33">
        <v>13022707</v>
      </c>
      <c r="B27" s="277" t="s">
        <v>188</v>
      </c>
      <c r="C27" s="227">
        <v>10000</v>
      </c>
      <c r="D27" s="395">
        <f>+C27</f>
        <v>10000</v>
      </c>
    </row>
    <row r="28" spans="1:4">
      <c r="A28" s="33"/>
      <c r="B28" s="3" t="s">
        <v>985</v>
      </c>
      <c r="C28" s="230">
        <f>SUM(C26:C27)</f>
        <v>15000</v>
      </c>
      <c r="D28" s="390"/>
    </row>
    <row r="29" spans="1:4">
      <c r="A29" s="33"/>
      <c r="B29" s="277"/>
      <c r="C29" s="227"/>
      <c r="D29" s="390"/>
    </row>
    <row r="30" spans="1:4">
      <c r="A30" s="20"/>
      <c r="B30" s="55" t="s">
        <v>184</v>
      </c>
      <c r="C30" s="222"/>
      <c r="D30" s="390"/>
    </row>
    <row r="31" spans="1:4">
      <c r="A31" s="33"/>
      <c r="B31" s="35"/>
      <c r="C31" s="227"/>
      <c r="D31" s="390"/>
    </row>
    <row r="32" spans="1:4">
      <c r="A32" s="33">
        <v>13522000</v>
      </c>
      <c r="B32" s="192" t="s">
        <v>1131</v>
      </c>
      <c r="C32" s="227">
        <v>500</v>
      </c>
      <c r="D32" s="395">
        <f>+C32</f>
        <v>500</v>
      </c>
    </row>
    <row r="33" spans="1:4">
      <c r="A33" s="33">
        <v>13522104</v>
      </c>
      <c r="B33" s="192" t="s">
        <v>493</v>
      </c>
      <c r="C33" s="227">
        <v>3000</v>
      </c>
      <c r="D33" s="395">
        <f>+C33</f>
        <v>3000</v>
      </c>
    </row>
    <row r="34" spans="1:4">
      <c r="A34" s="33">
        <v>13522606</v>
      </c>
      <c r="B34" s="277" t="s">
        <v>186</v>
      </c>
      <c r="C34" s="227">
        <v>7000</v>
      </c>
      <c r="D34" s="395">
        <f>+C34</f>
        <v>7000</v>
      </c>
    </row>
    <row r="35" spans="1:4">
      <c r="A35" s="33">
        <v>13522707</v>
      </c>
      <c r="B35" s="286" t="s">
        <v>185</v>
      </c>
      <c r="C35" s="229">
        <v>40000</v>
      </c>
      <c r="D35" s="395">
        <f>+C35</f>
        <v>40000</v>
      </c>
    </row>
    <row r="36" spans="1:4">
      <c r="A36" s="33">
        <v>13522709</v>
      </c>
      <c r="B36" s="286" t="s">
        <v>494</v>
      </c>
      <c r="C36" s="229">
        <v>30000</v>
      </c>
      <c r="D36" s="395">
        <f>+C36</f>
        <v>30000</v>
      </c>
    </row>
    <row r="37" spans="1:4">
      <c r="A37" s="33"/>
      <c r="B37" s="3" t="s">
        <v>985</v>
      </c>
      <c r="C37" s="230">
        <f>SUM(C32:C36)</f>
        <v>80500</v>
      </c>
      <c r="D37" s="390"/>
    </row>
    <row r="38" spans="1:4">
      <c r="A38" s="33"/>
      <c r="B38" s="35"/>
      <c r="C38" s="227"/>
      <c r="D38" s="390"/>
    </row>
    <row r="39" spans="1:4">
      <c r="A39" s="36">
        <v>13548900</v>
      </c>
      <c r="B39" s="285" t="s">
        <v>330</v>
      </c>
      <c r="C39" s="224">
        <v>15000</v>
      </c>
      <c r="D39" s="391">
        <f>+C39</f>
        <v>15000</v>
      </c>
    </row>
    <row r="40" spans="1:4">
      <c r="A40" s="36">
        <v>13548901</v>
      </c>
      <c r="B40" s="285" t="s">
        <v>162</v>
      </c>
      <c r="C40" s="224">
        <v>50000</v>
      </c>
      <c r="D40" s="391">
        <f>+C40</f>
        <v>50000</v>
      </c>
    </row>
    <row r="41" spans="1:4">
      <c r="A41" s="36">
        <v>13548902</v>
      </c>
      <c r="B41" s="285" t="s">
        <v>495</v>
      </c>
      <c r="C41" s="224">
        <v>1500</v>
      </c>
      <c r="D41" s="391">
        <f>+C41</f>
        <v>1500</v>
      </c>
    </row>
    <row r="42" spans="1:4">
      <c r="A42" s="66"/>
      <c r="B42" s="57" t="s">
        <v>985</v>
      </c>
      <c r="C42" s="225">
        <f>SUM(C39:C41)</f>
        <v>66500</v>
      </c>
      <c r="D42" s="390"/>
    </row>
    <row r="43" spans="1:4">
      <c r="A43" s="69"/>
      <c r="B43" s="70"/>
      <c r="C43" s="228"/>
      <c r="D43" s="390"/>
    </row>
    <row r="44" spans="1:4">
      <c r="A44" s="37">
        <v>13560100</v>
      </c>
      <c r="B44" s="38" t="s">
        <v>468</v>
      </c>
      <c r="C44" s="231">
        <v>18000</v>
      </c>
      <c r="D44" s="394">
        <f>+C44</f>
        <v>18000</v>
      </c>
    </row>
    <row r="45" spans="1:4">
      <c r="A45" s="37">
        <v>13562400</v>
      </c>
      <c r="B45" s="38" t="s">
        <v>496</v>
      </c>
      <c r="C45" s="231">
        <f>90000-15000</f>
        <v>75000</v>
      </c>
      <c r="D45" s="394">
        <f>+C45</f>
        <v>75000</v>
      </c>
    </row>
    <row r="46" spans="1:4">
      <c r="A46" s="37">
        <v>13562700</v>
      </c>
      <c r="B46" s="38" t="s">
        <v>108</v>
      </c>
      <c r="C46" s="231">
        <v>50000</v>
      </c>
      <c r="D46" s="394">
        <f>+C46</f>
        <v>50000</v>
      </c>
    </row>
    <row r="47" spans="1:4">
      <c r="A47" s="37">
        <v>13562901</v>
      </c>
      <c r="B47" s="38" t="s">
        <v>331</v>
      </c>
      <c r="C47" s="231">
        <v>9000</v>
      </c>
      <c r="D47" s="394">
        <f>+C47</f>
        <v>9000</v>
      </c>
    </row>
    <row r="48" spans="1:4">
      <c r="A48" s="63"/>
      <c r="B48" s="62" t="s">
        <v>985</v>
      </c>
      <c r="C48" s="232">
        <f>SUM(C44:C47)</f>
        <v>152000</v>
      </c>
      <c r="D48" s="390"/>
    </row>
    <row r="49" spans="1:4">
      <c r="A49" s="69"/>
      <c r="B49" s="70"/>
      <c r="C49" s="228"/>
      <c r="D49" s="390"/>
    </row>
    <row r="50" spans="1:4">
      <c r="A50" s="40">
        <v>13578900</v>
      </c>
      <c r="B50" s="41" t="s">
        <v>889</v>
      </c>
      <c r="C50" s="235">
        <v>14000</v>
      </c>
      <c r="D50" s="391">
        <f>+C50</f>
        <v>14000</v>
      </c>
    </row>
    <row r="51" spans="1:4">
      <c r="A51" s="68"/>
      <c r="B51" s="58" t="s">
        <v>985</v>
      </c>
      <c r="C51" s="236">
        <f>SUM(C50)</f>
        <v>14000</v>
      </c>
      <c r="D51" s="390"/>
    </row>
    <row r="52" spans="1:4">
      <c r="A52" s="69"/>
      <c r="B52" s="70"/>
      <c r="C52" s="228"/>
      <c r="D52" s="390"/>
    </row>
    <row r="53" spans="1:4">
      <c r="A53" s="20"/>
      <c r="B53" s="55" t="s">
        <v>986</v>
      </c>
      <c r="C53" s="222"/>
      <c r="D53" s="390"/>
    </row>
    <row r="54" spans="1:4">
      <c r="A54" s="42"/>
      <c r="B54" s="42"/>
      <c r="C54" s="223"/>
      <c r="D54" s="390"/>
    </row>
    <row r="55" spans="1:4">
      <c r="A55" s="33">
        <v>13622709</v>
      </c>
      <c r="B55" s="286" t="s">
        <v>1057</v>
      </c>
      <c r="C55" s="229">
        <v>570000</v>
      </c>
      <c r="D55" s="391">
        <f>+C55</f>
        <v>570000</v>
      </c>
    </row>
    <row r="56" spans="1:4">
      <c r="A56" s="33"/>
      <c r="B56" s="3" t="s">
        <v>985</v>
      </c>
      <c r="C56" s="230">
        <f>SUM(C55:C55)</f>
        <v>570000</v>
      </c>
      <c r="D56" s="390"/>
    </row>
    <row r="57" spans="1:4">
      <c r="A57" s="42"/>
      <c r="B57" s="3"/>
      <c r="C57" s="227"/>
      <c r="D57" s="390"/>
    </row>
    <row r="58" spans="1:4">
      <c r="A58" s="20"/>
      <c r="B58" s="55" t="s">
        <v>987</v>
      </c>
      <c r="C58" s="222"/>
      <c r="D58" s="390"/>
    </row>
    <row r="59" spans="1:4">
      <c r="A59" s="42"/>
      <c r="B59" s="42"/>
      <c r="C59" s="223"/>
      <c r="D59" s="390"/>
    </row>
    <row r="60" spans="1:4">
      <c r="A60" s="33">
        <v>15022000</v>
      </c>
      <c r="B60" s="286" t="s">
        <v>1058</v>
      </c>
      <c r="C60" s="229">
        <v>1000</v>
      </c>
      <c r="D60" s="394">
        <f>+C60</f>
        <v>1000</v>
      </c>
    </row>
    <row r="61" spans="1:4">
      <c r="A61" s="39"/>
      <c r="B61" s="3" t="s">
        <v>985</v>
      </c>
      <c r="C61" s="226">
        <f>SUM(C60)</f>
        <v>1000</v>
      </c>
      <c r="D61" s="390"/>
    </row>
    <row r="62" spans="1:4">
      <c r="A62" s="39"/>
      <c r="B62" s="3"/>
      <c r="C62" s="228"/>
      <c r="D62" s="390"/>
    </row>
    <row r="63" spans="1:4">
      <c r="A63" s="20"/>
      <c r="B63" s="55" t="s">
        <v>988</v>
      </c>
      <c r="C63" s="222"/>
      <c r="D63" s="390"/>
    </row>
    <row r="64" spans="1:4">
      <c r="A64" s="39"/>
      <c r="B64" s="3"/>
      <c r="C64" s="228"/>
      <c r="D64" s="390"/>
    </row>
    <row r="65" spans="1:4">
      <c r="A65" s="52">
        <v>15112000</v>
      </c>
      <c r="B65" s="53" t="s">
        <v>374</v>
      </c>
      <c r="C65" s="233">
        <v>60926.85</v>
      </c>
      <c r="D65" s="394">
        <f>+C65</f>
        <v>60926.85</v>
      </c>
    </row>
    <row r="66" spans="1:4">
      <c r="A66" s="52">
        <v>15112001</v>
      </c>
      <c r="B66" s="53" t="s">
        <v>375</v>
      </c>
      <c r="C66" s="233">
        <v>13284.68</v>
      </c>
      <c r="D66" s="394">
        <f t="shared" ref="D66:D73" si="0">+C66</f>
        <v>13284.68</v>
      </c>
    </row>
    <row r="67" spans="1:4">
      <c r="A67" s="52">
        <v>15112003</v>
      </c>
      <c r="B67" s="53" t="s">
        <v>376</v>
      </c>
      <c r="C67" s="233">
        <v>10077.59</v>
      </c>
      <c r="D67" s="394">
        <f t="shared" si="0"/>
        <v>10077.59</v>
      </c>
    </row>
    <row r="68" spans="1:4">
      <c r="A68" s="52">
        <v>15112006</v>
      </c>
      <c r="B68" s="53" t="s">
        <v>378</v>
      </c>
      <c r="C68" s="233">
        <v>7197.96</v>
      </c>
      <c r="D68" s="394">
        <f t="shared" si="0"/>
        <v>7197.96</v>
      </c>
    </row>
    <row r="69" spans="1:4">
      <c r="A69" s="52">
        <v>15112100</v>
      </c>
      <c r="B69" s="53" t="s">
        <v>379</v>
      </c>
      <c r="C69" s="233">
        <v>54614.28</v>
      </c>
      <c r="D69" s="394">
        <f t="shared" si="0"/>
        <v>54614.28</v>
      </c>
    </row>
    <row r="70" spans="1:4">
      <c r="A70" s="52">
        <v>15112101</v>
      </c>
      <c r="B70" s="53" t="s">
        <v>381</v>
      </c>
      <c r="C70" s="233">
        <v>84015.26</v>
      </c>
      <c r="D70" s="394">
        <f t="shared" si="0"/>
        <v>84015.26</v>
      </c>
    </row>
    <row r="71" spans="1:4">
      <c r="A71" s="52">
        <v>15112103</v>
      </c>
      <c r="B71" s="53" t="s">
        <v>382</v>
      </c>
      <c r="C71" s="233">
        <v>44593.84</v>
      </c>
      <c r="D71" s="394">
        <f t="shared" si="0"/>
        <v>44593.84</v>
      </c>
    </row>
    <row r="72" spans="1:4">
      <c r="A72" s="52">
        <v>15115000</v>
      </c>
      <c r="B72" s="53" t="s">
        <v>541</v>
      </c>
      <c r="C72" s="233">
        <v>1123.68</v>
      </c>
      <c r="D72" s="394">
        <f t="shared" si="0"/>
        <v>1123.68</v>
      </c>
    </row>
    <row r="73" spans="1:4">
      <c r="A73" s="52">
        <v>15116000</v>
      </c>
      <c r="B73" s="53" t="s">
        <v>385</v>
      </c>
      <c r="C73" s="233">
        <v>62938.67</v>
      </c>
      <c r="D73" s="394">
        <f t="shared" si="0"/>
        <v>62938.67</v>
      </c>
    </row>
    <row r="74" spans="1:4">
      <c r="A74" s="53"/>
      <c r="B74" s="4" t="s">
        <v>985</v>
      </c>
      <c r="C74" s="234">
        <f>SUM(C65:C73)</f>
        <v>338772.80999999994</v>
      </c>
      <c r="D74" s="390"/>
    </row>
    <row r="75" spans="1:4">
      <c r="A75" s="42"/>
      <c r="B75" s="3"/>
      <c r="C75" s="223"/>
      <c r="D75" s="390"/>
    </row>
    <row r="76" spans="1:4">
      <c r="A76" s="33">
        <v>15122602</v>
      </c>
      <c r="B76" s="286" t="s">
        <v>1104</v>
      </c>
      <c r="C76" s="229">
        <v>2000</v>
      </c>
      <c r="D76" s="394">
        <f>+C76</f>
        <v>2000</v>
      </c>
    </row>
    <row r="77" spans="1:4">
      <c r="A77" s="33">
        <v>15122710</v>
      </c>
      <c r="B77" s="286" t="s">
        <v>1061</v>
      </c>
      <c r="C77" s="229">
        <v>350000</v>
      </c>
      <c r="D77" s="394">
        <f>+C77</f>
        <v>350000</v>
      </c>
    </row>
    <row r="78" spans="1:4">
      <c r="A78" s="39"/>
      <c r="B78" s="3" t="s">
        <v>985</v>
      </c>
      <c r="C78" s="226">
        <f>SUM(C76:C77)</f>
        <v>352000</v>
      </c>
      <c r="D78" s="390"/>
    </row>
    <row r="79" spans="1:4">
      <c r="A79" s="59"/>
      <c r="B79" s="70"/>
      <c r="C79" s="229"/>
      <c r="D79" s="390"/>
    </row>
    <row r="80" spans="1:4">
      <c r="A80" s="20"/>
      <c r="B80" s="55" t="s">
        <v>989</v>
      </c>
      <c r="C80" s="222"/>
      <c r="D80" s="390"/>
    </row>
    <row r="81" spans="1:4">
      <c r="A81" s="59"/>
      <c r="B81" s="70"/>
      <c r="C81" s="229"/>
      <c r="D81" s="390"/>
    </row>
    <row r="82" spans="1:4">
      <c r="A82" s="52">
        <v>15612000</v>
      </c>
      <c r="B82" s="143" t="s">
        <v>374</v>
      </c>
      <c r="C82" s="233">
        <v>15231.71</v>
      </c>
      <c r="D82" s="394">
        <f>+C82</f>
        <v>15231.71</v>
      </c>
    </row>
    <row r="83" spans="1:4">
      <c r="A83" s="52">
        <v>15612001</v>
      </c>
      <c r="B83" s="143" t="s">
        <v>375</v>
      </c>
      <c r="C83" s="233">
        <v>13284.68</v>
      </c>
      <c r="D83" s="394">
        <f t="shared" ref="D83:D91" si="1">+C83</f>
        <v>13284.68</v>
      </c>
    </row>
    <row r="84" spans="1:4">
      <c r="A84" s="52">
        <v>15612003</v>
      </c>
      <c r="B84" s="143" t="s">
        <v>376</v>
      </c>
      <c r="C84" s="233">
        <v>10077.59</v>
      </c>
      <c r="D84" s="394">
        <f t="shared" si="1"/>
        <v>10077.59</v>
      </c>
    </row>
    <row r="85" spans="1:4">
      <c r="A85" s="52">
        <v>15612004</v>
      </c>
      <c r="B85" s="143" t="s">
        <v>377</v>
      </c>
      <c r="C85" s="233">
        <v>8467.7000000000007</v>
      </c>
      <c r="D85" s="394">
        <f t="shared" si="1"/>
        <v>8467.7000000000007</v>
      </c>
    </row>
    <row r="86" spans="1:4">
      <c r="A86" s="52">
        <v>15612006</v>
      </c>
      <c r="B86" s="143" t="s">
        <v>378</v>
      </c>
      <c r="C86" s="233">
        <v>10041.31</v>
      </c>
      <c r="D86" s="394">
        <f t="shared" si="1"/>
        <v>10041.31</v>
      </c>
    </row>
    <row r="87" spans="1:4">
      <c r="A87" s="52">
        <v>15612100</v>
      </c>
      <c r="B87" s="143" t="s">
        <v>379</v>
      </c>
      <c r="C87" s="233">
        <v>28285.46</v>
      </c>
      <c r="D87" s="394">
        <f t="shared" si="1"/>
        <v>28285.46</v>
      </c>
    </row>
    <row r="88" spans="1:4">
      <c r="A88" s="52">
        <v>15612101</v>
      </c>
      <c r="B88" s="143" t="s">
        <v>381</v>
      </c>
      <c r="C88" s="233">
        <v>32804.660000000003</v>
      </c>
      <c r="D88" s="394">
        <f t="shared" si="1"/>
        <v>32804.660000000003</v>
      </c>
    </row>
    <row r="89" spans="1:4">
      <c r="A89" s="52">
        <v>15612103</v>
      </c>
      <c r="B89" s="143" t="s">
        <v>382</v>
      </c>
      <c r="C89" s="233">
        <v>28007.74</v>
      </c>
      <c r="D89" s="394">
        <f t="shared" si="1"/>
        <v>28007.74</v>
      </c>
    </row>
    <row r="90" spans="1:4">
      <c r="A90" s="52">
        <v>15615000</v>
      </c>
      <c r="B90" s="143" t="s">
        <v>541</v>
      </c>
      <c r="C90" s="233">
        <v>749.12</v>
      </c>
      <c r="D90" s="394">
        <f t="shared" si="1"/>
        <v>749.12</v>
      </c>
    </row>
    <row r="91" spans="1:4">
      <c r="A91" s="52">
        <v>15616000</v>
      </c>
      <c r="B91" s="143" t="s">
        <v>385</v>
      </c>
      <c r="C91" s="233">
        <v>54000</v>
      </c>
      <c r="D91" s="394">
        <f t="shared" si="1"/>
        <v>54000</v>
      </c>
    </row>
    <row r="92" spans="1:4">
      <c r="A92" s="53"/>
      <c r="B92" s="4" t="s">
        <v>985</v>
      </c>
      <c r="C92" s="234">
        <f>SUM(C82:C91)</f>
        <v>200949.96999999997</v>
      </c>
      <c r="D92" s="390"/>
    </row>
    <row r="93" spans="1:4">
      <c r="A93" s="42"/>
      <c r="B93" s="3"/>
      <c r="C93" s="223"/>
      <c r="D93" s="390"/>
    </row>
    <row r="94" spans="1:4">
      <c r="A94" s="65">
        <v>15622001</v>
      </c>
      <c r="B94" s="42" t="s">
        <v>1062</v>
      </c>
      <c r="C94" s="227">
        <v>400</v>
      </c>
      <c r="D94" s="394">
        <f t="shared" ref="D94:D99" si="2">+C94</f>
        <v>400</v>
      </c>
    </row>
    <row r="95" spans="1:4">
      <c r="A95" s="65">
        <v>15622002</v>
      </c>
      <c r="B95" s="42" t="s">
        <v>482</v>
      </c>
      <c r="C95" s="227">
        <v>1000</v>
      </c>
      <c r="D95" s="394">
        <f t="shared" si="2"/>
        <v>1000</v>
      </c>
    </row>
    <row r="96" spans="1:4">
      <c r="A96" s="33">
        <v>15622606</v>
      </c>
      <c r="B96" s="286" t="s">
        <v>1065</v>
      </c>
      <c r="C96" s="229">
        <v>3000</v>
      </c>
      <c r="D96" s="394">
        <f t="shared" si="2"/>
        <v>3000</v>
      </c>
    </row>
    <row r="97" spans="1:4">
      <c r="A97" s="33">
        <v>15622610</v>
      </c>
      <c r="B97" s="286" t="s">
        <v>1064</v>
      </c>
      <c r="C97" s="229">
        <v>25000</v>
      </c>
      <c r="D97" s="394">
        <f t="shared" si="2"/>
        <v>25000</v>
      </c>
    </row>
    <row r="98" spans="1:4">
      <c r="A98" s="33">
        <v>15622699</v>
      </c>
      <c r="B98" s="286" t="s">
        <v>1063</v>
      </c>
      <c r="C98" s="229">
        <v>2500</v>
      </c>
      <c r="D98" s="394">
        <f t="shared" si="2"/>
        <v>2500</v>
      </c>
    </row>
    <row r="99" spans="1:4">
      <c r="A99" s="33">
        <v>15622709</v>
      </c>
      <c r="B99" s="286" t="s">
        <v>1060</v>
      </c>
      <c r="C99" s="229">
        <v>4000</v>
      </c>
      <c r="D99" s="394">
        <f t="shared" si="2"/>
        <v>4000</v>
      </c>
    </row>
    <row r="100" spans="1:4">
      <c r="A100" s="39"/>
      <c r="B100" s="3" t="s">
        <v>985</v>
      </c>
      <c r="C100" s="226">
        <f>SUM(C94:C99)</f>
        <v>35900</v>
      </c>
      <c r="D100" s="390"/>
    </row>
    <row r="101" spans="1:4">
      <c r="A101" s="43"/>
      <c r="B101" s="70"/>
      <c r="C101" s="228"/>
      <c r="D101" s="390"/>
    </row>
    <row r="102" spans="1:4">
      <c r="A102" s="20"/>
      <c r="B102" s="55" t="s">
        <v>844</v>
      </c>
      <c r="C102" s="222"/>
      <c r="D102" s="390"/>
    </row>
    <row r="103" spans="1:4">
      <c r="A103" s="43"/>
      <c r="B103" s="70"/>
      <c r="C103" s="228"/>
      <c r="D103" s="390"/>
    </row>
    <row r="104" spans="1:4">
      <c r="A104" s="40">
        <v>16076200</v>
      </c>
      <c r="B104" s="41" t="s">
        <v>845</v>
      </c>
      <c r="C104" s="235">
        <v>121511.23</v>
      </c>
      <c r="D104" s="394">
        <f>+C104</f>
        <v>121511.23</v>
      </c>
    </row>
    <row r="105" spans="1:4">
      <c r="A105" s="335"/>
      <c r="B105" s="58" t="s">
        <v>985</v>
      </c>
      <c r="C105" s="236">
        <f>SUM(C104)</f>
        <v>121511.23</v>
      </c>
      <c r="D105" s="390"/>
    </row>
    <row r="106" spans="1:4">
      <c r="A106" s="43"/>
      <c r="B106" s="70"/>
      <c r="C106" s="228"/>
      <c r="D106" s="390"/>
    </row>
    <row r="107" spans="1:4">
      <c r="A107" s="20"/>
      <c r="B107" s="55" t="s">
        <v>990</v>
      </c>
      <c r="C107" s="222"/>
      <c r="D107" s="390"/>
    </row>
    <row r="108" spans="1:4">
      <c r="A108" s="42"/>
      <c r="B108" s="3"/>
      <c r="C108" s="228"/>
      <c r="D108" s="390"/>
    </row>
    <row r="109" spans="1:4">
      <c r="A109" s="52">
        <v>16212000</v>
      </c>
      <c r="B109" s="53" t="s">
        <v>374</v>
      </c>
      <c r="C109" s="233">
        <v>30463.43</v>
      </c>
      <c r="D109" s="394">
        <f>+C109</f>
        <v>30463.43</v>
      </c>
    </row>
    <row r="110" spans="1:4">
      <c r="A110" s="52">
        <v>16212001</v>
      </c>
      <c r="B110" s="53" t="s">
        <v>375</v>
      </c>
      <c r="C110" s="233">
        <v>26569.360000000001</v>
      </c>
      <c r="D110" s="394">
        <f t="shared" ref="D110:D118" si="3">+C110</f>
        <v>26569.360000000001</v>
      </c>
    </row>
    <row r="111" spans="1:4">
      <c r="A111" s="52">
        <v>16212006</v>
      </c>
      <c r="B111" s="53" t="s">
        <v>378</v>
      </c>
      <c r="C111" s="233">
        <v>8162.32</v>
      </c>
      <c r="D111" s="394">
        <f t="shared" si="3"/>
        <v>8162.32</v>
      </c>
    </row>
    <row r="112" spans="1:4">
      <c r="A112" s="52">
        <v>16212100</v>
      </c>
      <c r="B112" s="53" t="s">
        <v>379</v>
      </c>
      <c r="C112" s="233">
        <v>42280.14</v>
      </c>
      <c r="D112" s="394">
        <f t="shared" si="3"/>
        <v>42280.14</v>
      </c>
    </row>
    <row r="113" spans="1:4">
      <c r="A113" s="52">
        <v>16212101</v>
      </c>
      <c r="B113" s="53" t="s">
        <v>381</v>
      </c>
      <c r="C113" s="233">
        <v>57342.74</v>
      </c>
      <c r="D113" s="394">
        <f t="shared" si="3"/>
        <v>57342.74</v>
      </c>
    </row>
    <row r="114" spans="1:4">
      <c r="A114" s="52">
        <v>16212103</v>
      </c>
      <c r="B114" s="53" t="s">
        <v>382</v>
      </c>
      <c r="C114" s="233">
        <v>34807.79</v>
      </c>
      <c r="D114" s="394">
        <f t="shared" si="3"/>
        <v>34807.79</v>
      </c>
    </row>
    <row r="115" spans="1:4">
      <c r="A115" s="52">
        <v>16213000</v>
      </c>
      <c r="B115" s="53" t="s">
        <v>741</v>
      </c>
      <c r="C115" s="233">
        <v>120330.12</v>
      </c>
      <c r="D115" s="394">
        <f t="shared" si="3"/>
        <v>120330.12</v>
      </c>
    </row>
    <row r="116" spans="1:4">
      <c r="A116" s="52">
        <v>16213002</v>
      </c>
      <c r="B116" s="53" t="s">
        <v>415</v>
      </c>
      <c r="C116" s="233">
        <v>171016.39</v>
      </c>
      <c r="D116" s="394">
        <f t="shared" si="3"/>
        <v>171016.39</v>
      </c>
    </row>
    <row r="117" spans="1:4">
      <c r="A117" s="52">
        <v>16215000</v>
      </c>
      <c r="B117" s="53" t="s">
        <v>541</v>
      </c>
      <c r="C117" s="233">
        <v>3183.76</v>
      </c>
      <c r="D117" s="394">
        <f t="shared" si="3"/>
        <v>3183.76</v>
      </c>
    </row>
    <row r="118" spans="1:4">
      <c r="A118" s="52">
        <v>16216000</v>
      </c>
      <c r="B118" s="53" t="s">
        <v>385</v>
      </c>
      <c r="C118" s="233">
        <v>179337.82</v>
      </c>
      <c r="D118" s="394">
        <f t="shared" si="3"/>
        <v>179337.82</v>
      </c>
    </row>
    <row r="119" spans="1:4">
      <c r="A119" s="53"/>
      <c r="B119" s="4" t="s">
        <v>985</v>
      </c>
      <c r="C119" s="234">
        <f>SUM(C109:C118)</f>
        <v>673493.87000000011</v>
      </c>
      <c r="D119" s="390"/>
    </row>
    <row r="120" spans="1:4">
      <c r="A120" s="42"/>
      <c r="B120" s="3"/>
      <c r="C120" s="223"/>
      <c r="D120" s="390"/>
    </row>
    <row r="121" spans="1:4">
      <c r="A121" s="33">
        <v>16221300</v>
      </c>
      <c r="B121" s="286" t="s">
        <v>1066</v>
      </c>
      <c r="C121" s="229">
        <v>2500</v>
      </c>
      <c r="D121" s="391">
        <f>+C121</f>
        <v>2500</v>
      </c>
    </row>
    <row r="122" spans="1:4">
      <c r="A122" s="33">
        <v>16222103</v>
      </c>
      <c r="B122" s="286" t="s">
        <v>1067</v>
      </c>
      <c r="C122" s="229">
        <v>2000</v>
      </c>
      <c r="D122" s="391">
        <f t="shared" ref="D122:D131" si="4">+C122</f>
        <v>2000</v>
      </c>
    </row>
    <row r="123" spans="1:4">
      <c r="A123" s="33">
        <v>16222104</v>
      </c>
      <c r="B123" s="286" t="s">
        <v>1073</v>
      </c>
      <c r="C123" s="229">
        <v>2000</v>
      </c>
      <c r="D123" s="391">
        <f t="shared" si="4"/>
        <v>2000</v>
      </c>
    </row>
    <row r="124" spans="1:4">
      <c r="A124" s="33">
        <v>16222300</v>
      </c>
      <c r="B124" s="286" t="s">
        <v>1074</v>
      </c>
      <c r="C124" s="229">
        <v>500</v>
      </c>
      <c r="D124" s="391">
        <f t="shared" si="4"/>
        <v>500</v>
      </c>
    </row>
    <row r="125" spans="1:4">
      <c r="A125" s="33">
        <v>16222610</v>
      </c>
      <c r="B125" s="286" t="s">
        <v>264</v>
      </c>
      <c r="C125" s="229">
        <v>20000</v>
      </c>
      <c r="D125" s="391">
        <f t="shared" si="4"/>
        <v>20000</v>
      </c>
    </row>
    <row r="126" spans="1:4">
      <c r="A126" s="33">
        <v>16222699</v>
      </c>
      <c r="B126" s="286" t="s">
        <v>1084</v>
      </c>
      <c r="C126" s="229">
        <v>10000</v>
      </c>
      <c r="D126" s="391">
        <f t="shared" si="4"/>
        <v>10000</v>
      </c>
    </row>
    <row r="127" spans="1:4">
      <c r="A127" s="33">
        <v>16222706</v>
      </c>
      <c r="B127" s="286" t="s">
        <v>1060</v>
      </c>
      <c r="C127" s="229">
        <v>20000</v>
      </c>
      <c r="D127" s="391">
        <f t="shared" si="4"/>
        <v>20000</v>
      </c>
    </row>
    <row r="128" spans="1:4">
      <c r="A128" s="33">
        <v>16222709</v>
      </c>
      <c r="B128" s="286" t="s">
        <v>581</v>
      </c>
      <c r="C128" s="229">
        <v>211837.74</v>
      </c>
      <c r="D128" s="391">
        <f t="shared" si="4"/>
        <v>211837.74</v>
      </c>
    </row>
    <row r="129" spans="1:4">
      <c r="A129" s="33">
        <v>16222711</v>
      </c>
      <c r="B129" s="286" t="s">
        <v>1091</v>
      </c>
      <c r="C129" s="229">
        <v>40000</v>
      </c>
      <c r="D129" s="391">
        <f t="shared" si="4"/>
        <v>40000</v>
      </c>
    </row>
    <row r="130" spans="1:4">
      <c r="A130" s="33">
        <v>16222712</v>
      </c>
      <c r="B130" s="286" t="s">
        <v>958</v>
      </c>
      <c r="C130" s="229">
        <f>1500000-150000</f>
        <v>1350000</v>
      </c>
      <c r="D130" s="391">
        <f t="shared" si="4"/>
        <v>1350000</v>
      </c>
    </row>
    <row r="131" spans="1:4">
      <c r="A131" s="33">
        <v>16222713</v>
      </c>
      <c r="B131" s="286" t="s">
        <v>704</v>
      </c>
      <c r="C131" s="229">
        <v>140000</v>
      </c>
      <c r="D131" s="391">
        <f t="shared" si="4"/>
        <v>140000</v>
      </c>
    </row>
    <row r="132" spans="1:4">
      <c r="A132" s="39"/>
      <c r="B132" s="3" t="s">
        <v>985</v>
      </c>
      <c r="C132" s="226">
        <f>SUM(C121:C131)</f>
        <v>1798837.74</v>
      </c>
      <c r="D132" s="390"/>
    </row>
    <row r="133" spans="1:4">
      <c r="A133" s="141"/>
      <c r="B133" s="44"/>
      <c r="C133" s="229"/>
      <c r="D133" s="390"/>
    </row>
    <row r="134" spans="1:4">
      <c r="A134" s="36">
        <v>16246200</v>
      </c>
      <c r="B134" s="285" t="s">
        <v>1116</v>
      </c>
      <c r="C134" s="224">
        <v>390657.87</v>
      </c>
      <c r="D134" s="394">
        <f>+C134</f>
        <v>390657.87</v>
      </c>
    </row>
    <row r="135" spans="1:4">
      <c r="A135" s="36">
        <v>16246201</v>
      </c>
      <c r="B135" s="285" t="s">
        <v>265</v>
      </c>
      <c r="C135" s="224">
        <v>10000</v>
      </c>
      <c r="D135" s="394"/>
    </row>
    <row r="136" spans="1:4">
      <c r="A136" s="36">
        <v>16246701</v>
      </c>
      <c r="B136" s="285" t="s">
        <v>345</v>
      </c>
      <c r="C136" s="224">
        <v>10000</v>
      </c>
      <c r="D136" s="394">
        <f>+C136</f>
        <v>10000</v>
      </c>
    </row>
    <row r="137" spans="1:4">
      <c r="A137" s="67"/>
      <c r="B137" s="57" t="s">
        <v>985</v>
      </c>
      <c r="C137" s="225">
        <f>SUM(C134:C136)</f>
        <v>410657.87</v>
      </c>
      <c r="D137" s="390"/>
    </row>
    <row r="138" spans="1:4">
      <c r="A138" s="141"/>
      <c r="B138" s="44"/>
      <c r="C138" s="229"/>
      <c r="D138" s="390"/>
    </row>
    <row r="139" spans="1:4">
      <c r="A139" s="37">
        <v>16260000</v>
      </c>
      <c r="B139" s="38" t="s">
        <v>497</v>
      </c>
      <c r="C139" s="231">
        <f>100000-70000</f>
        <v>30000</v>
      </c>
      <c r="D139" s="391">
        <f t="shared" ref="D139:D144" si="5">+C139</f>
        <v>30000</v>
      </c>
    </row>
    <row r="140" spans="1:4">
      <c r="A140" s="37">
        <v>16262701</v>
      </c>
      <c r="B140" s="38" t="s">
        <v>696</v>
      </c>
      <c r="C140" s="231">
        <v>200000</v>
      </c>
      <c r="D140" s="391">
        <f t="shared" si="5"/>
        <v>200000</v>
      </c>
    </row>
    <row r="141" spans="1:4">
      <c r="A141" s="37">
        <v>16262702</v>
      </c>
      <c r="B141" s="38" t="s">
        <v>189</v>
      </c>
      <c r="C141" s="231">
        <v>81124</v>
      </c>
      <c r="D141" s="391">
        <f t="shared" si="5"/>
        <v>81124</v>
      </c>
    </row>
    <row r="142" spans="1:4">
      <c r="A142" s="37">
        <v>16262703</v>
      </c>
      <c r="B142" s="38" t="s">
        <v>498</v>
      </c>
      <c r="C142" s="231">
        <v>20000</v>
      </c>
      <c r="D142" s="391">
        <f t="shared" si="5"/>
        <v>20000</v>
      </c>
    </row>
    <row r="143" spans="1:4">
      <c r="A143" s="37">
        <v>16262705</v>
      </c>
      <c r="B143" s="38" t="s">
        <v>890</v>
      </c>
      <c r="C143" s="231">
        <v>105000</v>
      </c>
      <c r="D143" s="391">
        <f t="shared" si="5"/>
        <v>105000</v>
      </c>
    </row>
    <row r="144" spans="1:4">
      <c r="A144" s="37">
        <v>16262706</v>
      </c>
      <c r="B144" s="38" t="s">
        <v>584</v>
      </c>
      <c r="C144" s="231">
        <v>500000</v>
      </c>
      <c r="D144" s="391">
        <f t="shared" si="5"/>
        <v>500000</v>
      </c>
    </row>
    <row r="145" spans="1:4">
      <c r="A145" s="64"/>
      <c r="B145" s="62" t="s">
        <v>985</v>
      </c>
      <c r="C145" s="232">
        <f>SUM(C139:C144)</f>
        <v>936124</v>
      </c>
      <c r="D145" s="390"/>
    </row>
    <row r="146" spans="1:4">
      <c r="A146" s="42"/>
      <c r="B146" s="3"/>
      <c r="C146" s="228"/>
      <c r="D146" s="390"/>
    </row>
    <row r="147" spans="1:4">
      <c r="A147" s="20"/>
      <c r="B147" s="55" t="s">
        <v>991</v>
      </c>
      <c r="C147" s="222"/>
      <c r="D147" s="390"/>
    </row>
    <row r="148" spans="1:4">
      <c r="A148" s="42"/>
      <c r="B148" s="35"/>
      <c r="C148" s="228"/>
      <c r="D148" s="390"/>
    </row>
    <row r="149" spans="1:4">
      <c r="A149" s="65">
        <v>16920300</v>
      </c>
      <c r="B149" s="286" t="s">
        <v>371</v>
      </c>
      <c r="C149" s="228">
        <v>1100</v>
      </c>
      <c r="D149" s="394">
        <f>+C149</f>
        <v>1100</v>
      </c>
    </row>
    <row r="150" spans="1:4">
      <c r="A150" s="33">
        <v>16921300</v>
      </c>
      <c r="B150" s="286" t="s">
        <v>369</v>
      </c>
      <c r="C150" s="229">
        <v>21000</v>
      </c>
      <c r="D150" s="394">
        <f t="shared" ref="D150:D160" si="6">+C150</f>
        <v>21000</v>
      </c>
    </row>
    <row r="151" spans="1:4">
      <c r="A151" s="33">
        <v>16921400</v>
      </c>
      <c r="B151" s="286" t="s">
        <v>355</v>
      </c>
      <c r="C151" s="229">
        <v>3000</v>
      </c>
      <c r="D151" s="394">
        <f t="shared" si="6"/>
        <v>3000</v>
      </c>
    </row>
    <row r="152" spans="1:4">
      <c r="A152" s="33">
        <v>16922000</v>
      </c>
      <c r="B152" s="286" t="s">
        <v>356</v>
      </c>
      <c r="C152" s="229">
        <v>500</v>
      </c>
      <c r="D152" s="394">
        <f t="shared" si="6"/>
        <v>500</v>
      </c>
    </row>
    <row r="153" spans="1:4">
      <c r="A153" s="33">
        <v>16922002</v>
      </c>
      <c r="B153" s="286" t="s">
        <v>482</v>
      </c>
      <c r="C153" s="229">
        <v>400</v>
      </c>
      <c r="D153" s="394">
        <f t="shared" si="6"/>
        <v>400</v>
      </c>
    </row>
    <row r="154" spans="1:4">
      <c r="A154" s="33">
        <v>16922103</v>
      </c>
      <c r="B154" s="286" t="s">
        <v>357</v>
      </c>
      <c r="C154" s="229">
        <v>15000</v>
      </c>
      <c r="D154" s="394">
        <f t="shared" si="6"/>
        <v>15000</v>
      </c>
    </row>
    <row r="155" spans="1:4">
      <c r="A155" s="33">
        <v>16922104</v>
      </c>
      <c r="B155" s="286" t="s">
        <v>358</v>
      </c>
      <c r="C155" s="229">
        <v>3000</v>
      </c>
      <c r="D155" s="394">
        <f t="shared" si="6"/>
        <v>3000</v>
      </c>
    </row>
    <row r="156" spans="1:4">
      <c r="A156" s="33">
        <v>16922110</v>
      </c>
      <c r="B156" s="286" t="s">
        <v>359</v>
      </c>
      <c r="C156" s="229">
        <v>5000</v>
      </c>
      <c r="D156" s="394">
        <f t="shared" si="6"/>
        <v>5000</v>
      </c>
    </row>
    <row r="157" spans="1:4">
      <c r="A157" s="33">
        <v>16922300</v>
      </c>
      <c r="B157" s="286" t="s">
        <v>1136</v>
      </c>
      <c r="C157" s="229">
        <v>24000</v>
      </c>
      <c r="D157" s="394">
        <f t="shared" si="6"/>
        <v>24000</v>
      </c>
    </row>
    <row r="158" spans="1:4">
      <c r="A158" s="33">
        <v>16922610</v>
      </c>
      <c r="B158" s="286" t="s">
        <v>361</v>
      </c>
      <c r="C158" s="229">
        <v>22900</v>
      </c>
      <c r="D158" s="394">
        <f t="shared" si="6"/>
        <v>22900</v>
      </c>
    </row>
    <row r="159" spans="1:4">
      <c r="A159" s="33">
        <v>16922699</v>
      </c>
      <c r="B159" s="286" t="s">
        <v>360</v>
      </c>
      <c r="C159" s="229">
        <v>5000</v>
      </c>
      <c r="D159" s="394">
        <f t="shared" si="6"/>
        <v>5000</v>
      </c>
    </row>
    <row r="160" spans="1:4">
      <c r="A160" s="33">
        <v>16922701</v>
      </c>
      <c r="B160" s="286" t="s">
        <v>362</v>
      </c>
      <c r="C160" s="229">
        <v>500</v>
      </c>
      <c r="D160" s="394">
        <f t="shared" si="6"/>
        <v>500</v>
      </c>
    </row>
    <row r="161" spans="1:4">
      <c r="A161" s="42"/>
      <c r="B161" s="3" t="s">
        <v>985</v>
      </c>
      <c r="C161" s="226">
        <f>SUM(C149:C160)</f>
        <v>101400</v>
      </c>
      <c r="D161" s="390"/>
    </row>
    <row r="162" spans="1:4">
      <c r="A162" s="42"/>
      <c r="B162" s="3"/>
      <c r="C162" s="226"/>
      <c r="D162" s="390"/>
    </row>
    <row r="163" spans="1:4">
      <c r="A163" s="287">
        <v>16935800</v>
      </c>
      <c r="B163" s="288" t="s">
        <v>761</v>
      </c>
      <c r="C163" s="237">
        <v>4423.0200000000004</v>
      </c>
      <c r="D163" s="394">
        <f>+C163</f>
        <v>4423.0200000000004</v>
      </c>
    </row>
    <row r="164" spans="1:4">
      <c r="A164" s="72"/>
      <c r="B164" s="61" t="s">
        <v>985</v>
      </c>
      <c r="C164" s="238">
        <f>SUM(C163)</f>
        <v>4423.0200000000004</v>
      </c>
      <c r="D164" s="390"/>
    </row>
    <row r="165" spans="1:4">
      <c r="A165" s="42"/>
      <c r="B165" s="142"/>
      <c r="C165" s="223"/>
      <c r="D165" s="390"/>
    </row>
    <row r="166" spans="1:4">
      <c r="A166" s="37">
        <v>16962700</v>
      </c>
      <c r="B166" s="38" t="s">
        <v>499</v>
      </c>
      <c r="C166" s="231">
        <f>120000-40000</f>
        <v>80000</v>
      </c>
      <c r="D166" s="391">
        <f>+C166</f>
        <v>80000</v>
      </c>
    </row>
    <row r="167" spans="1:4">
      <c r="A167" s="37">
        <v>16964800</v>
      </c>
      <c r="B167" s="38" t="s">
        <v>1114</v>
      </c>
      <c r="C167" s="231">
        <v>52916.82</v>
      </c>
      <c r="D167" s="391">
        <f>+C167</f>
        <v>52916.82</v>
      </c>
    </row>
    <row r="168" spans="1:4">
      <c r="A168" s="63"/>
      <c r="B168" s="62" t="s">
        <v>985</v>
      </c>
      <c r="C168" s="232">
        <f>SUM(C166:C167)</f>
        <v>132916.82</v>
      </c>
      <c r="D168" s="390"/>
    </row>
    <row r="169" spans="1:4">
      <c r="A169" s="42"/>
      <c r="B169" s="3"/>
      <c r="C169" s="228"/>
      <c r="D169" s="390"/>
    </row>
    <row r="170" spans="1:4">
      <c r="A170" s="20"/>
      <c r="B170" s="55" t="s">
        <v>992</v>
      </c>
      <c r="C170" s="222"/>
      <c r="D170" s="390"/>
    </row>
    <row r="171" spans="1:4">
      <c r="A171" s="42"/>
      <c r="B171" s="35"/>
      <c r="C171" s="228"/>
      <c r="D171" s="390"/>
    </row>
    <row r="172" spans="1:4">
      <c r="A172" s="52">
        <v>17012000</v>
      </c>
      <c r="B172" s="53" t="s">
        <v>374</v>
      </c>
      <c r="C172" s="233">
        <v>30463.43</v>
      </c>
      <c r="D172" s="394">
        <f>+C172</f>
        <v>30463.43</v>
      </c>
    </row>
    <row r="173" spans="1:4">
      <c r="A173" s="52">
        <v>17012001</v>
      </c>
      <c r="B173" s="53" t="s">
        <v>375</v>
      </c>
      <c r="C173" s="233">
        <v>39854.04</v>
      </c>
      <c r="D173" s="394">
        <f t="shared" ref="D173:D185" si="7">+C173</f>
        <v>39854.04</v>
      </c>
    </row>
    <row r="174" spans="1:4">
      <c r="A174" s="52">
        <v>17012003</v>
      </c>
      <c r="B174" s="53" t="s">
        <v>376</v>
      </c>
      <c r="C174" s="233">
        <v>156202.57</v>
      </c>
      <c r="D174" s="394">
        <f t="shared" si="7"/>
        <v>156202.57</v>
      </c>
    </row>
    <row r="175" spans="1:4">
      <c r="A175" s="52">
        <v>17012004</v>
      </c>
      <c r="B175" s="53" t="s">
        <v>377</v>
      </c>
      <c r="C175" s="233">
        <v>16935.41</v>
      </c>
      <c r="D175" s="394">
        <f t="shared" si="7"/>
        <v>16935.41</v>
      </c>
    </row>
    <row r="176" spans="1:4">
      <c r="A176" s="52">
        <v>17012006</v>
      </c>
      <c r="B176" s="53" t="s">
        <v>378</v>
      </c>
      <c r="C176" s="233">
        <v>46644.03</v>
      </c>
      <c r="D176" s="394">
        <f t="shared" si="7"/>
        <v>46644.03</v>
      </c>
    </row>
    <row r="177" spans="1:4">
      <c r="A177" s="52">
        <v>17012100</v>
      </c>
      <c r="B177" s="53" t="s">
        <v>379</v>
      </c>
      <c r="C177" s="233">
        <v>157278.94</v>
      </c>
      <c r="D177" s="394">
        <f t="shared" si="7"/>
        <v>157278.94</v>
      </c>
    </row>
    <row r="178" spans="1:4">
      <c r="A178" s="52">
        <v>17012101</v>
      </c>
      <c r="B178" s="53" t="s">
        <v>381</v>
      </c>
      <c r="C178" s="233">
        <v>199265.5</v>
      </c>
      <c r="D178" s="394">
        <f t="shared" si="7"/>
        <v>199265.5</v>
      </c>
    </row>
    <row r="179" spans="1:4">
      <c r="A179" s="52">
        <v>17012103</v>
      </c>
      <c r="B179" s="53" t="s">
        <v>382</v>
      </c>
      <c r="C179" s="233">
        <v>139777.18</v>
      </c>
      <c r="D179" s="394">
        <f t="shared" si="7"/>
        <v>139777.18</v>
      </c>
    </row>
    <row r="180" spans="1:4">
      <c r="A180" s="52">
        <v>17013000</v>
      </c>
      <c r="B180" s="53" t="s">
        <v>383</v>
      </c>
      <c r="C180" s="233">
        <v>1612086.15</v>
      </c>
      <c r="D180" s="394">
        <f t="shared" si="7"/>
        <v>1612086.15</v>
      </c>
    </row>
    <row r="181" spans="1:4">
      <c r="A181" s="52">
        <v>17013002</v>
      </c>
      <c r="B181" s="53" t="s">
        <v>384</v>
      </c>
      <c r="C181" s="233">
        <v>2299851.34</v>
      </c>
      <c r="D181" s="394">
        <f t="shared" si="7"/>
        <v>2299851.34</v>
      </c>
    </row>
    <row r="182" spans="1:4">
      <c r="A182" s="52">
        <v>17013100</v>
      </c>
      <c r="B182" s="53" t="s">
        <v>542</v>
      </c>
      <c r="C182" s="233">
        <v>53338.5</v>
      </c>
      <c r="D182" s="394">
        <f t="shared" si="7"/>
        <v>53338.5</v>
      </c>
    </row>
    <row r="183" spans="1:4">
      <c r="A183" s="52">
        <v>17015000</v>
      </c>
      <c r="B183" s="53" t="s">
        <v>541</v>
      </c>
      <c r="C183" s="233">
        <v>35840</v>
      </c>
      <c r="D183" s="394">
        <f t="shared" si="7"/>
        <v>35840</v>
      </c>
    </row>
    <row r="184" spans="1:4">
      <c r="A184" s="52">
        <v>17015100</v>
      </c>
      <c r="B184" s="53" t="s">
        <v>391</v>
      </c>
      <c r="C184" s="233">
        <v>70000</v>
      </c>
      <c r="D184" s="394">
        <f t="shared" si="7"/>
        <v>70000</v>
      </c>
    </row>
    <row r="185" spans="1:4">
      <c r="A185" s="52">
        <v>17016000</v>
      </c>
      <c r="B185" s="53" t="s">
        <v>385</v>
      </c>
      <c r="C185" s="233">
        <v>1550409</v>
      </c>
      <c r="D185" s="394">
        <f t="shared" si="7"/>
        <v>1550409</v>
      </c>
    </row>
    <row r="186" spans="1:4">
      <c r="A186" s="53"/>
      <c r="B186" s="4" t="s">
        <v>985</v>
      </c>
      <c r="C186" s="239">
        <f>SUM(C172:C185)</f>
        <v>6407946.0899999999</v>
      </c>
      <c r="D186" s="390"/>
    </row>
    <row r="187" spans="1:4">
      <c r="A187" s="42"/>
      <c r="B187" s="42"/>
      <c r="C187" s="223"/>
      <c r="D187" s="390"/>
    </row>
    <row r="188" spans="1:4">
      <c r="A188" s="33">
        <v>17020000</v>
      </c>
      <c r="B188" s="286" t="s">
        <v>1099</v>
      </c>
      <c r="C188" s="229">
        <v>2200</v>
      </c>
      <c r="D188" s="394">
        <f>+C188</f>
        <v>2200</v>
      </c>
    </row>
    <row r="189" spans="1:4">
      <c r="A189" s="33">
        <v>17020200</v>
      </c>
      <c r="B189" s="286" t="s">
        <v>1100</v>
      </c>
      <c r="C189" s="229">
        <v>14000</v>
      </c>
      <c r="D189" s="394">
        <f t="shared" ref="D189:D206" si="8">+C189</f>
        <v>14000</v>
      </c>
    </row>
    <row r="190" spans="1:4">
      <c r="A190" s="33">
        <v>17020500</v>
      </c>
      <c r="B190" s="286" t="s">
        <v>1101</v>
      </c>
      <c r="C190" s="229">
        <v>500</v>
      </c>
      <c r="D190" s="394">
        <f t="shared" si="8"/>
        <v>500</v>
      </c>
    </row>
    <row r="191" spans="1:4">
      <c r="A191" s="33">
        <v>17021200</v>
      </c>
      <c r="B191" s="286" t="s">
        <v>1102</v>
      </c>
      <c r="C191" s="229">
        <v>9000</v>
      </c>
      <c r="D191" s="394">
        <f t="shared" si="8"/>
        <v>9000</v>
      </c>
    </row>
    <row r="192" spans="1:4">
      <c r="A192" s="33">
        <v>17021300</v>
      </c>
      <c r="B192" s="286" t="s">
        <v>1103</v>
      </c>
      <c r="C192" s="229">
        <v>6000</v>
      </c>
      <c r="D192" s="394">
        <f t="shared" si="8"/>
        <v>6000</v>
      </c>
    </row>
    <row r="193" spans="1:4">
      <c r="A193" s="33">
        <v>17021400</v>
      </c>
      <c r="B193" s="286" t="s">
        <v>1127</v>
      </c>
      <c r="C193" s="229">
        <v>45000</v>
      </c>
      <c r="D193" s="394">
        <f t="shared" si="8"/>
        <v>45000</v>
      </c>
    </row>
    <row r="194" spans="1:4">
      <c r="A194" s="33">
        <v>17021500</v>
      </c>
      <c r="B194" s="286" t="s">
        <v>1129</v>
      </c>
      <c r="C194" s="229">
        <v>1000</v>
      </c>
      <c r="D194" s="394">
        <f t="shared" si="8"/>
        <v>1000</v>
      </c>
    </row>
    <row r="195" spans="1:4">
      <c r="A195" s="33">
        <v>17021600</v>
      </c>
      <c r="B195" s="286" t="s">
        <v>1130</v>
      </c>
      <c r="C195" s="229">
        <v>10000</v>
      </c>
      <c r="D195" s="394">
        <f t="shared" si="8"/>
        <v>10000</v>
      </c>
    </row>
    <row r="196" spans="1:4">
      <c r="A196" s="33">
        <v>17022000</v>
      </c>
      <c r="B196" s="286" t="s">
        <v>1131</v>
      </c>
      <c r="C196" s="229">
        <v>5000</v>
      </c>
      <c r="D196" s="394">
        <f t="shared" si="8"/>
        <v>5000</v>
      </c>
    </row>
    <row r="197" spans="1:4">
      <c r="A197" s="33">
        <v>17022001</v>
      </c>
      <c r="B197" s="286" t="s">
        <v>1132</v>
      </c>
      <c r="C197" s="229">
        <v>2000</v>
      </c>
      <c r="D197" s="394">
        <f t="shared" si="8"/>
        <v>2000</v>
      </c>
    </row>
    <row r="198" spans="1:4">
      <c r="A198" s="33">
        <v>17022002</v>
      </c>
      <c r="B198" s="286" t="s">
        <v>482</v>
      </c>
      <c r="C198" s="229">
        <v>1000</v>
      </c>
      <c r="D198" s="394">
        <f t="shared" si="8"/>
        <v>1000</v>
      </c>
    </row>
    <row r="199" spans="1:4">
      <c r="A199" s="33">
        <v>17022003</v>
      </c>
      <c r="B199" s="286" t="s">
        <v>1075</v>
      </c>
      <c r="C199" s="229">
        <v>1000</v>
      </c>
      <c r="D199" s="394">
        <f t="shared" si="8"/>
        <v>1000</v>
      </c>
    </row>
    <row r="200" spans="1:4">
      <c r="A200" s="33">
        <v>17022103</v>
      </c>
      <c r="B200" s="286" t="s">
        <v>1133</v>
      </c>
      <c r="C200" s="229">
        <v>40000</v>
      </c>
      <c r="D200" s="394">
        <f t="shared" si="8"/>
        <v>40000</v>
      </c>
    </row>
    <row r="201" spans="1:4">
      <c r="A201" s="33">
        <v>17022104</v>
      </c>
      <c r="B201" s="286" t="s">
        <v>1134</v>
      </c>
      <c r="C201" s="229">
        <f>180000-10000</f>
        <v>170000</v>
      </c>
      <c r="D201" s="394">
        <f t="shared" si="8"/>
        <v>170000</v>
      </c>
    </row>
    <row r="202" spans="1:4">
      <c r="A202" s="33">
        <v>17022199</v>
      </c>
      <c r="B202" s="286" t="s">
        <v>1135</v>
      </c>
      <c r="C202" s="229">
        <v>14000</v>
      </c>
      <c r="D202" s="394">
        <f t="shared" si="8"/>
        <v>14000</v>
      </c>
    </row>
    <row r="203" spans="1:4">
      <c r="A203" s="33">
        <v>17022300</v>
      </c>
      <c r="B203" s="286" t="s">
        <v>1136</v>
      </c>
      <c r="C203" s="229">
        <v>1000</v>
      </c>
      <c r="D203" s="394">
        <f t="shared" si="8"/>
        <v>1000</v>
      </c>
    </row>
    <row r="204" spans="1:4">
      <c r="A204" s="33">
        <v>17022699</v>
      </c>
      <c r="B204" s="286" t="s">
        <v>1137</v>
      </c>
      <c r="C204" s="229">
        <v>15000</v>
      </c>
      <c r="D204" s="394">
        <f t="shared" si="8"/>
        <v>15000</v>
      </c>
    </row>
    <row r="205" spans="1:4">
      <c r="A205" s="33">
        <v>17022706</v>
      </c>
      <c r="B205" s="286" t="s">
        <v>1092</v>
      </c>
      <c r="C205" s="229">
        <f>40000-20000</f>
        <v>20000</v>
      </c>
      <c r="D205" s="394">
        <f t="shared" si="8"/>
        <v>20000</v>
      </c>
    </row>
    <row r="206" spans="1:4">
      <c r="A206" s="33">
        <v>17023120</v>
      </c>
      <c r="B206" s="286" t="s">
        <v>1167</v>
      </c>
      <c r="C206" s="229">
        <v>700</v>
      </c>
      <c r="D206" s="394">
        <f t="shared" si="8"/>
        <v>700</v>
      </c>
    </row>
    <row r="207" spans="1:4">
      <c r="A207" s="42"/>
      <c r="B207" s="3" t="s">
        <v>985</v>
      </c>
      <c r="C207" s="226">
        <f>SUM(C188:C206)</f>
        <v>357400</v>
      </c>
      <c r="D207" s="390"/>
    </row>
    <row r="208" spans="1:4">
      <c r="A208" s="42"/>
      <c r="B208" s="3"/>
      <c r="C208" s="226"/>
      <c r="D208" s="390"/>
    </row>
    <row r="209" spans="1:4">
      <c r="A209" s="37">
        <v>17062700</v>
      </c>
      <c r="B209" s="38" t="s">
        <v>891</v>
      </c>
      <c r="C209" s="231">
        <f>60000-15000</f>
        <v>45000</v>
      </c>
      <c r="D209" s="394">
        <f>+C209</f>
        <v>45000</v>
      </c>
    </row>
    <row r="210" spans="1:4">
      <c r="A210" s="63"/>
      <c r="B210" s="62" t="s">
        <v>985</v>
      </c>
      <c r="C210" s="232">
        <f>SUM(C209)</f>
        <v>45000</v>
      </c>
      <c r="D210" s="390"/>
    </row>
    <row r="211" spans="1:4">
      <c r="A211" s="42"/>
      <c r="B211" s="3"/>
      <c r="C211" s="228"/>
      <c r="D211" s="390"/>
    </row>
    <row r="212" spans="1:4">
      <c r="A212" s="20"/>
      <c r="B212" s="55" t="s">
        <v>993</v>
      </c>
      <c r="C212" s="222"/>
      <c r="D212" s="390"/>
    </row>
    <row r="213" spans="1:4">
      <c r="A213" s="42"/>
      <c r="B213" s="3"/>
      <c r="C213" s="228"/>
      <c r="D213" s="390"/>
    </row>
    <row r="214" spans="1:4">
      <c r="A214" s="65">
        <v>17221000</v>
      </c>
      <c r="B214" s="291" t="s">
        <v>1093</v>
      </c>
      <c r="C214" s="228">
        <v>9000</v>
      </c>
      <c r="D214" s="391">
        <f>+C214</f>
        <v>9000</v>
      </c>
    </row>
    <row r="215" spans="1:4">
      <c r="A215" s="65">
        <v>17221900</v>
      </c>
      <c r="B215" s="291" t="s">
        <v>1076</v>
      </c>
      <c r="C215" s="228">
        <v>100</v>
      </c>
      <c r="D215" s="391">
        <f t="shared" ref="D215:D222" si="9">+C215</f>
        <v>100</v>
      </c>
    </row>
    <row r="216" spans="1:4">
      <c r="A216" s="65">
        <v>17222998</v>
      </c>
      <c r="B216" s="291" t="s">
        <v>1094</v>
      </c>
      <c r="C216" s="228">
        <v>1000</v>
      </c>
      <c r="D216" s="391">
        <f t="shared" si="9"/>
        <v>1000</v>
      </c>
    </row>
    <row r="217" spans="1:4">
      <c r="A217" s="33">
        <v>17222701</v>
      </c>
      <c r="B217" s="286" t="s">
        <v>1175</v>
      </c>
      <c r="C217" s="229">
        <v>1050000</v>
      </c>
      <c r="D217" s="391">
        <f t="shared" si="9"/>
        <v>1050000</v>
      </c>
    </row>
    <row r="218" spans="1:4">
      <c r="A218" s="33">
        <v>17222707</v>
      </c>
      <c r="B218" s="286" t="s">
        <v>1077</v>
      </c>
      <c r="C218" s="229">
        <v>30000</v>
      </c>
      <c r="D218" s="391">
        <f t="shared" si="9"/>
        <v>30000</v>
      </c>
    </row>
    <row r="219" spans="1:4">
      <c r="A219" s="33">
        <v>17222709</v>
      </c>
      <c r="B219" s="286" t="s">
        <v>500</v>
      </c>
      <c r="C219" s="229">
        <f>100000-50000</f>
        <v>50000</v>
      </c>
      <c r="D219" s="391">
        <f t="shared" si="9"/>
        <v>50000</v>
      </c>
    </row>
    <row r="220" spans="1:4">
      <c r="A220" s="33">
        <v>17222799</v>
      </c>
      <c r="B220" s="286" t="s">
        <v>1095</v>
      </c>
      <c r="C220" s="229">
        <v>1000</v>
      </c>
      <c r="D220" s="391">
        <f t="shared" si="9"/>
        <v>1000</v>
      </c>
    </row>
    <row r="221" spans="1:4">
      <c r="A221" s="33">
        <v>17223020</v>
      </c>
      <c r="B221" s="286" t="s">
        <v>466</v>
      </c>
      <c r="C221" s="229">
        <v>1000</v>
      </c>
      <c r="D221" s="391">
        <f t="shared" si="9"/>
        <v>1000</v>
      </c>
    </row>
    <row r="222" spans="1:4">
      <c r="A222" s="33">
        <v>17223300</v>
      </c>
      <c r="B222" s="286" t="s">
        <v>467</v>
      </c>
      <c r="C222" s="229">
        <v>85000</v>
      </c>
      <c r="D222" s="391">
        <f t="shared" si="9"/>
        <v>85000</v>
      </c>
    </row>
    <row r="223" spans="1:4">
      <c r="A223" s="42"/>
      <c r="B223" s="3" t="s">
        <v>985</v>
      </c>
      <c r="C223" s="226">
        <f>SUM(C214:C222)</f>
        <v>1227100</v>
      </c>
      <c r="D223" s="390"/>
    </row>
    <row r="224" spans="1:4">
      <c r="A224" s="42"/>
      <c r="B224" s="142"/>
      <c r="C224" s="223"/>
      <c r="D224" s="390"/>
    </row>
    <row r="225" spans="1:4">
      <c r="A225" s="287">
        <v>17235800</v>
      </c>
      <c r="B225" s="288" t="s">
        <v>761</v>
      </c>
      <c r="C225" s="237">
        <v>24800</v>
      </c>
      <c r="D225" s="394">
        <f>+C225</f>
        <v>24800</v>
      </c>
    </row>
    <row r="226" spans="1:4">
      <c r="A226" s="72"/>
      <c r="B226" s="61" t="s">
        <v>985</v>
      </c>
      <c r="C226" s="238">
        <f>SUM(C225)</f>
        <v>24800</v>
      </c>
      <c r="D226" s="390"/>
    </row>
    <row r="227" spans="1:4">
      <c r="A227" s="42"/>
      <c r="B227" s="142"/>
      <c r="C227" s="223"/>
      <c r="D227" s="390"/>
    </row>
    <row r="228" spans="1:4">
      <c r="A228" s="42"/>
      <c r="B228" s="142"/>
      <c r="C228" s="223"/>
      <c r="D228" s="390"/>
    </row>
    <row r="229" spans="1:4">
      <c r="A229" s="37">
        <v>17260100</v>
      </c>
      <c r="B229" s="38" t="s">
        <v>1078</v>
      </c>
      <c r="C229" s="231">
        <v>420000</v>
      </c>
      <c r="D229" s="391">
        <f t="shared" ref="D229:D234" si="10">+C229</f>
        <v>420000</v>
      </c>
    </row>
    <row r="230" spans="1:4">
      <c r="A230" s="37">
        <v>17260200</v>
      </c>
      <c r="B230" s="38" t="s">
        <v>846</v>
      </c>
      <c r="C230" s="231">
        <v>160000</v>
      </c>
      <c r="D230" s="391">
        <f t="shared" si="10"/>
        <v>160000</v>
      </c>
    </row>
    <row r="231" spans="1:4">
      <c r="A231" s="37">
        <v>17260201</v>
      </c>
      <c r="B231" s="38" t="s">
        <v>266</v>
      </c>
      <c r="C231" s="231">
        <v>10000</v>
      </c>
      <c r="D231" s="391">
        <f t="shared" si="10"/>
        <v>10000</v>
      </c>
    </row>
    <row r="232" spans="1:4">
      <c r="A232" s="37">
        <v>17261100</v>
      </c>
      <c r="B232" s="38" t="s">
        <v>1176</v>
      </c>
      <c r="C232" s="231">
        <v>565000</v>
      </c>
      <c r="D232" s="391">
        <f t="shared" si="10"/>
        <v>565000</v>
      </c>
    </row>
    <row r="233" spans="1:4">
      <c r="A233" s="37">
        <v>17261101</v>
      </c>
      <c r="B233" s="38" t="s">
        <v>267</v>
      </c>
      <c r="C233" s="231">
        <v>20000</v>
      </c>
      <c r="D233" s="391">
        <f t="shared" si="10"/>
        <v>20000</v>
      </c>
    </row>
    <row r="234" spans="1:4">
      <c r="A234" s="37">
        <v>17264800</v>
      </c>
      <c r="B234" s="38" t="s">
        <v>1086</v>
      </c>
      <c r="C234" s="231">
        <v>150000</v>
      </c>
      <c r="D234" s="391">
        <f t="shared" si="10"/>
        <v>150000</v>
      </c>
    </row>
    <row r="235" spans="1:4">
      <c r="A235" s="63"/>
      <c r="B235" s="62" t="s">
        <v>985</v>
      </c>
      <c r="C235" s="232">
        <f>SUM(C229:C234)</f>
        <v>1325000</v>
      </c>
      <c r="D235" s="390"/>
    </row>
    <row r="236" spans="1:4">
      <c r="A236" s="69"/>
      <c r="B236" s="70"/>
      <c r="C236" s="228"/>
      <c r="D236" s="390"/>
    </row>
    <row r="237" spans="1:4">
      <c r="A237" s="20"/>
      <c r="B237" s="55" t="s">
        <v>994</v>
      </c>
      <c r="C237" s="222"/>
      <c r="D237" s="390"/>
    </row>
    <row r="238" spans="1:4">
      <c r="A238" s="42"/>
      <c r="B238" s="42"/>
      <c r="C238" s="223"/>
      <c r="D238" s="390"/>
    </row>
    <row r="239" spans="1:4">
      <c r="A239" s="33">
        <v>17922611</v>
      </c>
      <c r="B239" s="286" t="s">
        <v>1172</v>
      </c>
      <c r="C239" s="229">
        <v>700</v>
      </c>
      <c r="D239" s="394">
        <f>+C239</f>
        <v>700</v>
      </c>
    </row>
    <row r="240" spans="1:4">
      <c r="A240" s="33">
        <v>17923300</v>
      </c>
      <c r="B240" s="286" t="s">
        <v>1168</v>
      </c>
      <c r="C240" s="229">
        <v>1000</v>
      </c>
      <c r="D240" s="394">
        <f>+C240</f>
        <v>1000</v>
      </c>
    </row>
    <row r="241" spans="1:4">
      <c r="A241" s="42"/>
      <c r="B241" s="3" t="s">
        <v>985</v>
      </c>
      <c r="C241" s="226">
        <f>SUM(C239:C240)</f>
        <v>1700</v>
      </c>
      <c r="D241" s="390"/>
    </row>
    <row r="242" spans="1:4">
      <c r="A242" s="42"/>
      <c r="B242" s="46"/>
      <c r="C242" s="228"/>
      <c r="D242" s="390"/>
    </row>
    <row r="243" spans="1:4">
      <c r="A243" s="36">
        <v>17948100</v>
      </c>
      <c r="B243" s="285" t="s">
        <v>1174</v>
      </c>
      <c r="C243" s="224">
        <v>2000</v>
      </c>
      <c r="D243" s="394">
        <f>+C243</f>
        <v>2000</v>
      </c>
    </row>
    <row r="244" spans="1:4">
      <c r="A244" s="36">
        <v>17948902</v>
      </c>
      <c r="B244" s="285" t="s">
        <v>477</v>
      </c>
      <c r="C244" s="224">
        <v>70300</v>
      </c>
      <c r="D244" s="394">
        <f>+C244</f>
        <v>70300</v>
      </c>
    </row>
    <row r="245" spans="1:4">
      <c r="A245" s="36">
        <v>17948903</v>
      </c>
      <c r="B245" s="285" t="s">
        <v>892</v>
      </c>
      <c r="C245" s="224">
        <v>25000</v>
      </c>
      <c r="D245" s="394">
        <f>+C245</f>
        <v>25000</v>
      </c>
    </row>
    <row r="246" spans="1:4">
      <c r="A246" s="66"/>
      <c r="B246" s="57" t="s">
        <v>985</v>
      </c>
      <c r="C246" s="225">
        <f>SUM(C243:C245)</f>
        <v>97300</v>
      </c>
      <c r="D246" s="390"/>
    </row>
    <row r="247" spans="1:4">
      <c r="A247" s="42"/>
      <c r="B247" s="142"/>
      <c r="C247" s="223"/>
      <c r="D247" s="390"/>
    </row>
    <row r="248" spans="1:4">
      <c r="A248" s="37">
        <v>17960000</v>
      </c>
      <c r="B248" s="38" t="s">
        <v>268</v>
      </c>
      <c r="C248" s="231">
        <v>10000</v>
      </c>
      <c r="D248" s="394">
        <f>+C248</f>
        <v>10000</v>
      </c>
    </row>
    <row r="249" spans="1:4">
      <c r="A249" s="37">
        <v>17962700</v>
      </c>
      <c r="B249" s="38" t="s">
        <v>548</v>
      </c>
      <c r="C249" s="231">
        <v>30000</v>
      </c>
      <c r="D249" s="394">
        <f>+C249</f>
        <v>30000</v>
      </c>
    </row>
    <row r="250" spans="1:4">
      <c r="A250" s="63"/>
      <c r="B250" s="327" t="s">
        <v>985</v>
      </c>
      <c r="C250" s="328">
        <f>SUM(C248:C249)</f>
        <v>40000</v>
      </c>
      <c r="D250" s="390"/>
    </row>
    <row r="251" spans="1:4">
      <c r="A251" s="42"/>
      <c r="B251" s="142"/>
      <c r="C251" s="223"/>
      <c r="D251" s="390"/>
    </row>
    <row r="252" spans="1:4">
      <c r="A252" s="20"/>
      <c r="B252" s="55" t="s">
        <v>995</v>
      </c>
      <c r="C252" s="222"/>
      <c r="D252" s="390"/>
    </row>
    <row r="253" spans="1:4">
      <c r="A253" s="42"/>
      <c r="B253" s="42"/>
      <c r="C253" s="223"/>
      <c r="D253" s="390"/>
    </row>
    <row r="254" spans="1:4">
      <c r="A254" s="52">
        <v>21116102</v>
      </c>
      <c r="B254" s="143" t="s">
        <v>1138</v>
      </c>
      <c r="C254" s="233">
        <v>189900</v>
      </c>
      <c r="D254" s="394">
        <f>+C254</f>
        <v>189900</v>
      </c>
    </row>
    <row r="255" spans="1:4">
      <c r="A255" s="52">
        <v>21116103</v>
      </c>
      <c r="B255" s="143" t="s">
        <v>413</v>
      </c>
      <c r="C255" s="233">
        <v>475583.7</v>
      </c>
      <c r="D255" s="394">
        <f>+C255</f>
        <v>475583.7</v>
      </c>
    </row>
    <row r="256" spans="1:4">
      <c r="A256" s="52">
        <v>21116104</v>
      </c>
      <c r="B256" s="143" t="s">
        <v>414</v>
      </c>
      <c r="C256" s="233">
        <v>84104.66</v>
      </c>
      <c r="D256" s="394">
        <f>+C256</f>
        <v>84104.66</v>
      </c>
    </row>
    <row r="257" spans="1:4">
      <c r="A257" s="52">
        <v>21116105</v>
      </c>
      <c r="B257" s="54" t="s">
        <v>996</v>
      </c>
      <c r="C257" s="233">
        <v>10000</v>
      </c>
      <c r="D257" s="394">
        <f>+C257</f>
        <v>10000</v>
      </c>
    </row>
    <row r="258" spans="1:4">
      <c r="A258" s="53"/>
      <c r="B258" s="4" t="s">
        <v>985</v>
      </c>
      <c r="C258" s="239">
        <f>SUM(C254:C257)</f>
        <v>759588.36</v>
      </c>
      <c r="D258" s="390"/>
    </row>
    <row r="259" spans="1:4">
      <c r="A259" s="42"/>
      <c r="B259" s="42"/>
      <c r="C259" s="223"/>
      <c r="D259" s="390"/>
    </row>
    <row r="260" spans="1:4">
      <c r="A260" s="20"/>
      <c r="B260" s="55" t="s">
        <v>997</v>
      </c>
      <c r="C260" s="222"/>
      <c r="D260" s="390"/>
    </row>
    <row r="261" spans="1:4">
      <c r="A261" s="42"/>
      <c r="B261" s="142"/>
      <c r="C261" s="223"/>
      <c r="D261" s="390"/>
    </row>
    <row r="262" spans="1:4">
      <c r="A262" s="52">
        <v>22116008</v>
      </c>
      <c r="B262" s="53" t="s">
        <v>211</v>
      </c>
      <c r="C262" s="233">
        <v>50000</v>
      </c>
      <c r="D262" s="394">
        <f t="shared" ref="D262:D267" si="11">+C262</f>
        <v>50000</v>
      </c>
    </row>
    <row r="263" spans="1:4">
      <c r="A263" s="52">
        <v>22116200</v>
      </c>
      <c r="B263" s="53" t="s">
        <v>410</v>
      </c>
      <c r="C263" s="233">
        <v>25000</v>
      </c>
      <c r="D263" s="394">
        <f t="shared" si="11"/>
        <v>25000</v>
      </c>
    </row>
    <row r="264" spans="1:4">
      <c r="A264" s="52">
        <v>22116204</v>
      </c>
      <c r="B264" s="53" t="s">
        <v>747</v>
      </c>
      <c r="C264" s="233">
        <v>10000</v>
      </c>
      <c r="D264" s="394">
        <f t="shared" si="11"/>
        <v>10000</v>
      </c>
    </row>
    <row r="265" spans="1:4">
      <c r="A265" s="52">
        <v>22116205</v>
      </c>
      <c r="B265" s="53" t="s">
        <v>715</v>
      </c>
      <c r="C265" s="233">
        <v>110000</v>
      </c>
      <c r="D265" s="394">
        <f t="shared" si="11"/>
        <v>110000</v>
      </c>
    </row>
    <row r="266" spans="1:4">
      <c r="A266" s="52">
        <v>22116206</v>
      </c>
      <c r="B266" s="53" t="s">
        <v>718</v>
      </c>
      <c r="C266" s="233">
        <v>105000</v>
      </c>
      <c r="D266" s="394">
        <f t="shared" si="11"/>
        <v>105000</v>
      </c>
    </row>
    <row r="267" spans="1:4">
      <c r="A267" s="52">
        <v>22116400</v>
      </c>
      <c r="B267" s="53" t="s">
        <v>411</v>
      </c>
      <c r="C267" s="233">
        <v>40000</v>
      </c>
      <c r="D267" s="394">
        <f t="shared" si="11"/>
        <v>40000</v>
      </c>
    </row>
    <row r="268" spans="1:4">
      <c r="A268" s="52"/>
      <c r="B268" s="4" t="s">
        <v>985</v>
      </c>
      <c r="C268" s="239">
        <f>SUM(C262:C267)</f>
        <v>340000</v>
      </c>
      <c r="D268" s="390"/>
    </row>
    <row r="269" spans="1:4">
      <c r="A269" s="33"/>
      <c r="B269" s="46"/>
      <c r="C269" s="228"/>
      <c r="D269" s="390"/>
    </row>
    <row r="270" spans="1:4">
      <c r="A270" s="36">
        <v>22148900</v>
      </c>
      <c r="B270" s="66" t="s">
        <v>552</v>
      </c>
      <c r="C270" s="240">
        <v>26613.9</v>
      </c>
      <c r="D270" s="394">
        <f>+C270</f>
        <v>26613.9</v>
      </c>
    </row>
    <row r="271" spans="1:4">
      <c r="A271" s="66"/>
      <c r="B271" s="57" t="s">
        <v>985</v>
      </c>
      <c r="C271" s="225">
        <f>SUM(C270)</f>
        <v>26613.9</v>
      </c>
      <c r="D271" s="390"/>
    </row>
    <row r="272" spans="1:4">
      <c r="A272" s="69"/>
      <c r="B272" s="70"/>
      <c r="C272" s="228"/>
      <c r="D272" s="390"/>
    </row>
    <row r="273" spans="1:4">
      <c r="A273" s="20"/>
      <c r="B273" s="55" t="s">
        <v>1042</v>
      </c>
      <c r="C273" s="222"/>
      <c r="D273" s="390"/>
    </row>
    <row r="274" spans="1:4">
      <c r="A274" s="69"/>
      <c r="B274" s="70"/>
      <c r="C274" s="228"/>
      <c r="D274" s="390"/>
    </row>
    <row r="275" spans="1:4">
      <c r="A275" s="52">
        <v>23012000</v>
      </c>
      <c r="B275" s="143" t="s">
        <v>374</v>
      </c>
      <c r="C275" s="233">
        <v>45695.14</v>
      </c>
      <c r="D275" s="394">
        <f>+C275</f>
        <v>45695.14</v>
      </c>
    </row>
    <row r="276" spans="1:4">
      <c r="A276" s="52">
        <v>23012001</v>
      </c>
      <c r="B276" s="143" t="s">
        <v>375</v>
      </c>
      <c r="C276" s="233">
        <v>39854.04</v>
      </c>
      <c r="D276" s="394">
        <f t="shared" ref="D276:D288" si="12">+C276</f>
        <v>39854.04</v>
      </c>
    </row>
    <row r="277" spans="1:4">
      <c r="A277" s="52">
        <v>23012003</v>
      </c>
      <c r="B277" s="143" t="s">
        <v>376</v>
      </c>
      <c r="C277" s="233">
        <v>10077.59</v>
      </c>
      <c r="D277" s="394">
        <f t="shared" si="12"/>
        <v>10077.59</v>
      </c>
    </row>
    <row r="278" spans="1:4">
      <c r="A278" s="52">
        <v>23012004</v>
      </c>
      <c r="B278" s="143" t="s">
        <v>377</v>
      </c>
      <c r="C278" s="233">
        <v>33870.82</v>
      </c>
      <c r="D278" s="394">
        <f t="shared" si="12"/>
        <v>33870.82</v>
      </c>
    </row>
    <row r="279" spans="1:4">
      <c r="A279" s="52">
        <v>23012006</v>
      </c>
      <c r="B279" s="143" t="s">
        <v>378</v>
      </c>
      <c r="C279" s="233">
        <v>19076.2</v>
      </c>
      <c r="D279" s="394">
        <f t="shared" si="12"/>
        <v>19076.2</v>
      </c>
    </row>
    <row r="280" spans="1:4">
      <c r="A280" s="52">
        <v>23012100</v>
      </c>
      <c r="B280" s="143" t="s">
        <v>379</v>
      </c>
      <c r="C280" s="233">
        <v>82366.899999999994</v>
      </c>
      <c r="D280" s="394">
        <f t="shared" si="12"/>
        <v>82366.899999999994</v>
      </c>
    </row>
    <row r="281" spans="1:4">
      <c r="A281" s="52">
        <v>23012101</v>
      </c>
      <c r="B281" s="143" t="s">
        <v>381</v>
      </c>
      <c r="C281" s="233">
        <v>103780.32</v>
      </c>
      <c r="D281" s="394">
        <f t="shared" si="12"/>
        <v>103780.32</v>
      </c>
    </row>
    <row r="282" spans="1:4">
      <c r="A282" s="52">
        <v>23012103</v>
      </c>
      <c r="B282" s="143" t="s">
        <v>382</v>
      </c>
      <c r="C282" s="233">
        <v>69666.080000000002</v>
      </c>
      <c r="D282" s="394">
        <f t="shared" si="12"/>
        <v>69666.080000000002</v>
      </c>
    </row>
    <row r="283" spans="1:4">
      <c r="A283" s="52">
        <v>23013000</v>
      </c>
      <c r="B283" s="143" t="s">
        <v>1139</v>
      </c>
      <c r="C283" s="233">
        <v>183334.51</v>
      </c>
      <c r="D283" s="394">
        <f t="shared" si="12"/>
        <v>183334.51</v>
      </c>
    </row>
    <row r="284" spans="1:4">
      <c r="A284" s="52">
        <v>23013002</v>
      </c>
      <c r="B284" s="143" t="s">
        <v>397</v>
      </c>
      <c r="C284" s="233">
        <v>278013.07</v>
      </c>
      <c r="D284" s="394">
        <f t="shared" si="12"/>
        <v>278013.07</v>
      </c>
    </row>
    <row r="285" spans="1:4">
      <c r="A285" s="52">
        <v>23013102</v>
      </c>
      <c r="B285" s="143" t="s">
        <v>408</v>
      </c>
      <c r="C285" s="233">
        <v>228452.21</v>
      </c>
      <c r="D285" s="394">
        <f t="shared" si="12"/>
        <v>228452.21</v>
      </c>
    </row>
    <row r="286" spans="1:4">
      <c r="A286" s="52">
        <v>23013104</v>
      </c>
      <c r="B286" s="143" t="s">
        <v>409</v>
      </c>
      <c r="C286" s="233">
        <v>486452.16</v>
      </c>
      <c r="D286" s="394">
        <f t="shared" si="12"/>
        <v>486452.16</v>
      </c>
    </row>
    <row r="287" spans="1:4">
      <c r="A287" s="52">
        <v>23015000</v>
      </c>
      <c r="B287" s="143" t="s">
        <v>541</v>
      </c>
      <c r="C287" s="233">
        <v>4307.4399999999996</v>
      </c>
      <c r="D287" s="394">
        <f t="shared" si="12"/>
        <v>4307.4399999999996</v>
      </c>
    </row>
    <row r="288" spans="1:4">
      <c r="A288" s="52">
        <v>23016000</v>
      </c>
      <c r="B288" s="143" t="s">
        <v>385</v>
      </c>
      <c r="C288" s="233">
        <v>492512.36</v>
      </c>
      <c r="D288" s="394">
        <f t="shared" si="12"/>
        <v>492512.36</v>
      </c>
    </row>
    <row r="289" spans="1:4">
      <c r="A289" s="53"/>
      <c r="B289" s="4" t="s">
        <v>985</v>
      </c>
      <c r="C289" s="234">
        <f>SUM(C275:C288)</f>
        <v>2077458.8399999999</v>
      </c>
      <c r="D289" s="390"/>
    </row>
    <row r="290" spans="1:4">
      <c r="A290" s="42"/>
      <c r="B290" s="3"/>
      <c r="C290" s="223"/>
      <c r="D290" s="390"/>
    </row>
    <row r="291" spans="1:4">
      <c r="A291" s="33">
        <v>23022000</v>
      </c>
      <c r="B291" s="42" t="s">
        <v>394</v>
      </c>
      <c r="C291" s="229">
        <v>1000</v>
      </c>
      <c r="D291" s="394">
        <f>+C291</f>
        <v>1000</v>
      </c>
    </row>
    <row r="292" spans="1:4">
      <c r="A292" s="33">
        <v>23022001</v>
      </c>
      <c r="B292" s="42" t="s">
        <v>727</v>
      </c>
      <c r="C292" s="229">
        <v>100</v>
      </c>
      <c r="D292" s="394">
        <f>+C292</f>
        <v>100</v>
      </c>
    </row>
    <row r="293" spans="1:4">
      <c r="A293" s="33">
        <v>23022300</v>
      </c>
      <c r="B293" s="42" t="s">
        <v>407</v>
      </c>
      <c r="C293" s="229">
        <v>200</v>
      </c>
      <c r="D293" s="394">
        <f>+C293</f>
        <v>200</v>
      </c>
    </row>
    <row r="294" spans="1:4">
      <c r="A294" s="33">
        <v>23022602</v>
      </c>
      <c r="B294" s="42" t="s">
        <v>1183</v>
      </c>
      <c r="C294" s="229">
        <v>1000</v>
      </c>
      <c r="D294" s="394">
        <f>+C294</f>
        <v>1000</v>
      </c>
    </row>
    <row r="295" spans="1:4">
      <c r="A295" s="45"/>
      <c r="B295" s="3" t="s">
        <v>985</v>
      </c>
      <c r="C295" s="230">
        <f>SUM(C291:C294)</f>
        <v>2300</v>
      </c>
      <c r="D295" s="390"/>
    </row>
    <row r="296" spans="1:4">
      <c r="A296" s="45"/>
      <c r="B296" s="3"/>
      <c r="C296" s="227"/>
      <c r="D296" s="390"/>
    </row>
    <row r="297" spans="1:4">
      <c r="A297" s="37">
        <v>23062700</v>
      </c>
      <c r="B297" s="63" t="s">
        <v>998</v>
      </c>
      <c r="C297" s="231">
        <v>5000</v>
      </c>
      <c r="D297" s="394">
        <f>+C297</f>
        <v>5000</v>
      </c>
    </row>
    <row r="298" spans="1:4">
      <c r="A298" s="64"/>
      <c r="B298" s="62" t="s">
        <v>985</v>
      </c>
      <c r="C298" s="232">
        <f>SUM(C297)</f>
        <v>5000</v>
      </c>
      <c r="D298" s="390"/>
    </row>
    <row r="299" spans="1:4">
      <c r="A299" s="45"/>
      <c r="B299" s="3"/>
      <c r="C299" s="227"/>
      <c r="D299" s="390"/>
    </row>
    <row r="300" spans="1:4">
      <c r="A300" s="20"/>
      <c r="B300" s="55" t="s">
        <v>747</v>
      </c>
      <c r="C300" s="222"/>
      <c r="D300" s="390"/>
    </row>
    <row r="301" spans="1:4">
      <c r="A301" s="45"/>
      <c r="B301" s="47"/>
      <c r="C301" s="241"/>
      <c r="D301" s="390"/>
    </row>
    <row r="302" spans="1:4">
      <c r="A302" s="33">
        <v>23122608</v>
      </c>
      <c r="B302" s="130" t="s">
        <v>1096</v>
      </c>
      <c r="C302" s="229">
        <v>19000</v>
      </c>
      <c r="D302" s="391">
        <f>+C302</f>
        <v>19000</v>
      </c>
    </row>
    <row r="303" spans="1:4">
      <c r="A303" s="33">
        <v>23122610</v>
      </c>
      <c r="B303" s="130" t="s">
        <v>1097</v>
      </c>
      <c r="C303" s="229">
        <v>68000</v>
      </c>
      <c r="D303" s="391">
        <f t="shared" ref="D303:D312" si="13">+C303</f>
        <v>68000</v>
      </c>
    </row>
    <row r="304" spans="1:4">
      <c r="A304" s="33">
        <v>23122615</v>
      </c>
      <c r="B304" s="130" t="s">
        <v>999</v>
      </c>
      <c r="C304" s="229">
        <v>200000</v>
      </c>
      <c r="D304" s="391">
        <f t="shared" si="13"/>
        <v>200000</v>
      </c>
    </row>
    <row r="305" spans="1:4">
      <c r="A305" s="33">
        <v>23122616</v>
      </c>
      <c r="B305" s="130" t="s">
        <v>1148</v>
      </c>
      <c r="C305" s="229">
        <v>128510</v>
      </c>
      <c r="D305" s="391">
        <f t="shared" si="13"/>
        <v>128510</v>
      </c>
    </row>
    <row r="306" spans="1:4">
      <c r="A306" s="33">
        <v>23122617</v>
      </c>
      <c r="B306" s="130" t="s">
        <v>501</v>
      </c>
      <c r="C306" s="229">
        <v>1000</v>
      </c>
      <c r="D306" s="391">
        <f t="shared" si="13"/>
        <v>1000</v>
      </c>
    </row>
    <row r="307" spans="1:4">
      <c r="A307" s="33">
        <v>23122707</v>
      </c>
      <c r="B307" s="130" t="s">
        <v>1000</v>
      </c>
      <c r="C307" s="229">
        <v>30900</v>
      </c>
      <c r="D307" s="391">
        <f t="shared" si="13"/>
        <v>30900</v>
      </c>
    </row>
    <row r="308" spans="1:4">
      <c r="A308" s="289">
        <v>23122709</v>
      </c>
      <c r="B308" s="130" t="s">
        <v>396</v>
      </c>
      <c r="C308" s="229">
        <v>775000</v>
      </c>
      <c r="D308" s="391">
        <f t="shared" si="13"/>
        <v>775000</v>
      </c>
    </row>
    <row r="309" spans="1:4">
      <c r="A309" s="289">
        <v>23122710</v>
      </c>
      <c r="B309" s="130" t="s">
        <v>406</v>
      </c>
      <c r="C309" s="229">
        <v>88500</v>
      </c>
      <c r="D309" s="391">
        <f t="shared" si="13"/>
        <v>88500</v>
      </c>
    </row>
    <row r="310" spans="1:4">
      <c r="A310" s="289">
        <v>23122711</v>
      </c>
      <c r="B310" s="130" t="s">
        <v>1001</v>
      </c>
      <c r="C310" s="229">
        <v>25000</v>
      </c>
      <c r="D310" s="391">
        <f t="shared" si="13"/>
        <v>25000</v>
      </c>
    </row>
    <row r="311" spans="1:4">
      <c r="A311" s="289">
        <v>23122712</v>
      </c>
      <c r="B311" s="130" t="s">
        <v>1002</v>
      </c>
      <c r="C311" s="229">
        <v>25000</v>
      </c>
      <c r="D311" s="391">
        <f t="shared" si="13"/>
        <v>25000</v>
      </c>
    </row>
    <row r="312" spans="1:4">
      <c r="A312" s="289">
        <v>23122713</v>
      </c>
      <c r="B312" s="130" t="s">
        <v>1003</v>
      </c>
      <c r="C312" s="229">
        <v>20000</v>
      </c>
      <c r="D312" s="391">
        <f t="shared" si="13"/>
        <v>20000</v>
      </c>
    </row>
    <row r="313" spans="1:4">
      <c r="A313" s="45"/>
      <c r="B313" s="3" t="s">
        <v>985</v>
      </c>
      <c r="C313" s="230">
        <f>SUM(C302:C312)</f>
        <v>1380910</v>
      </c>
      <c r="D313" s="390"/>
    </row>
    <row r="314" spans="1:4">
      <c r="A314" s="45"/>
      <c r="B314" s="47"/>
      <c r="C314" s="241"/>
      <c r="D314" s="390"/>
    </row>
    <row r="315" spans="1:4">
      <c r="A315" s="36">
        <v>23146200</v>
      </c>
      <c r="B315" s="285" t="s">
        <v>1004</v>
      </c>
      <c r="C315" s="224">
        <v>100000</v>
      </c>
      <c r="D315" s="394">
        <f>+C315</f>
        <v>100000</v>
      </c>
    </row>
    <row r="316" spans="1:4">
      <c r="A316" s="36">
        <v>23146204</v>
      </c>
      <c r="B316" s="285" t="s">
        <v>563</v>
      </c>
      <c r="C316" s="224">
        <v>12000</v>
      </c>
      <c r="D316" s="394">
        <f t="shared" ref="D316:D346" si="14">+C316</f>
        <v>12000</v>
      </c>
    </row>
    <row r="317" spans="1:4">
      <c r="A317" s="36">
        <v>23148000</v>
      </c>
      <c r="B317" s="285" t="s">
        <v>1177</v>
      </c>
      <c r="C317" s="224">
        <v>40000</v>
      </c>
      <c r="D317" s="394">
        <f t="shared" si="14"/>
        <v>40000</v>
      </c>
    </row>
    <row r="318" spans="1:4">
      <c r="A318" s="36">
        <v>23148001</v>
      </c>
      <c r="B318" s="285" t="s">
        <v>1178</v>
      </c>
      <c r="C318" s="224">
        <v>400000</v>
      </c>
      <c r="D318" s="394">
        <f t="shared" si="14"/>
        <v>400000</v>
      </c>
    </row>
    <row r="319" spans="1:4">
      <c r="A319" s="36">
        <v>23148002</v>
      </c>
      <c r="B319" s="285" t="s">
        <v>502</v>
      </c>
      <c r="C319" s="224">
        <v>20000</v>
      </c>
      <c r="D319" s="394">
        <f t="shared" si="14"/>
        <v>20000</v>
      </c>
    </row>
    <row r="320" spans="1:4" ht="15" customHeight="1">
      <c r="A320" s="36">
        <v>23148004</v>
      </c>
      <c r="B320" s="285" t="s">
        <v>237</v>
      </c>
      <c r="C320" s="224">
        <v>85000</v>
      </c>
      <c r="D320" s="394">
        <f t="shared" si="14"/>
        <v>85000</v>
      </c>
    </row>
    <row r="321" spans="1:4" ht="12.75" customHeight="1">
      <c r="A321" s="36">
        <v>23148006</v>
      </c>
      <c r="B321" s="285" t="s">
        <v>1179</v>
      </c>
      <c r="C321" s="224">
        <v>17533</v>
      </c>
      <c r="D321" s="394">
        <f t="shared" si="14"/>
        <v>17533</v>
      </c>
    </row>
    <row r="322" spans="1:4" ht="12.75" customHeight="1">
      <c r="A322" s="36">
        <v>23148007</v>
      </c>
      <c r="B322" s="285" t="s">
        <v>238</v>
      </c>
      <c r="C322" s="224">
        <v>28000</v>
      </c>
      <c r="D322" s="394">
        <f t="shared" si="14"/>
        <v>28000</v>
      </c>
    </row>
    <row r="323" spans="1:4" ht="12.75" customHeight="1">
      <c r="A323" s="36">
        <v>23148008</v>
      </c>
      <c r="B323" s="285" t="s">
        <v>503</v>
      </c>
      <c r="C323" s="224">
        <v>45511.29</v>
      </c>
      <c r="D323" s="394">
        <f t="shared" si="14"/>
        <v>45511.29</v>
      </c>
    </row>
    <row r="324" spans="1:4" ht="12.75" customHeight="1">
      <c r="A324" s="36">
        <v>23148009</v>
      </c>
      <c r="B324" s="285" t="s">
        <v>504</v>
      </c>
      <c r="C324" s="224">
        <v>65118.25</v>
      </c>
      <c r="D324" s="394">
        <f t="shared" si="14"/>
        <v>65118.25</v>
      </c>
    </row>
    <row r="325" spans="1:4" ht="12.75" customHeight="1">
      <c r="A325" s="36">
        <v>23148010</v>
      </c>
      <c r="B325" s="285" t="s">
        <v>505</v>
      </c>
      <c r="C325" s="224">
        <v>33662.79</v>
      </c>
      <c r="D325" s="394">
        <f t="shared" si="14"/>
        <v>33662.79</v>
      </c>
    </row>
    <row r="326" spans="1:4" ht="12.75" customHeight="1">
      <c r="A326" s="36">
        <v>23148011</v>
      </c>
      <c r="B326" s="285" t="s">
        <v>506</v>
      </c>
      <c r="C326" s="224">
        <v>3929.84</v>
      </c>
      <c r="D326" s="394">
        <f t="shared" si="14"/>
        <v>3929.84</v>
      </c>
    </row>
    <row r="327" spans="1:4" ht="12.75" customHeight="1">
      <c r="A327" s="36">
        <v>23148012</v>
      </c>
      <c r="B327" s="285" t="s">
        <v>507</v>
      </c>
      <c r="C327" s="224">
        <v>22048.48</v>
      </c>
      <c r="D327" s="394">
        <f t="shared" si="14"/>
        <v>22048.48</v>
      </c>
    </row>
    <row r="328" spans="1:4" ht="12.75" customHeight="1">
      <c r="A328" s="36">
        <v>23148013</v>
      </c>
      <c r="B328" s="285" t="s">
        <v>509</v>
      </c>
      <c r="C328" s="224">
        <v>47120.37</v>
      </c>
      <c r="D328" s="394">
        <f t="shared" si="14"/>
        <v>47120.37</v>
      </c>
    </row>
    <row r="329" spans="1:4" ht="12.75" customHeight="1">
      <c r="A329" s="36">
        <v>23148014</v>
      </c>
      <c r="B329" s="285" t="s">
        <v>510</v>
      </c>
      <c r="C329" s="224">
        <v>63993.54</v>
      </c>
      <c r="D329" s="394">
        <f t="shared" si="14"/>
        <v>63993.54</v>
      </c>
    </row>
    <row r="330" spans="1:4" ht="12.75" customHeight="1">
      <c r="A330" s="36">
        <v>23148015</v>
      </c>
      <c r="B330" s="285" t="s">
        <v>511</v>
      </c>
      <c r="C330" s="224">
        <v>46718.07</v>
      </c>
      <c r="D330" s="394">
        <f t="shared" si="14"/>
        <v>46718.07</v>
      </c>
    </row>
    <row r="331" spans="1:4" ht="12.75" customHeight="1">
      <c r="A331" s="36">
        <v>23148016</v>
      </c>
      <c r="B331" s="285" t="s">
        <v>512</v>
      </c>
      <c r="C331" s="224">
        <v>41897.360000000001</v>
      </c>
      <c r="D331" s="394">
        <f t="shared" si="14"/>
        <v>41897.360000000001</v>
      </c>
    </row>
    <row r="332" spans="1:4" ht="12.75" customHeight="1">
      <c r="A332" s="36">
        <v>23148017</v>
      </c>
      <c r="B332" s="285" t="s">
        <v>513</v>
      </c>
      <c r="C332" s="224">
        <v>1000</v>
      </c>
      <c r="D332" s="394">
        <f t="shared" si="14"/>
        <v>1000</v>
      </c>
    </row>
    <row r="333" spans="1:4" ht="12.75" customHeight="1">
      <c r="A333" s="36">
        <v>23148101</v>
      </c>
      <c r="B333" s="285" t="s">
        <v>1006</v>
      </c>
      <c r="C333" s="224">
        <v>2400</v>
      </c>
      <c r="D333" s="394">
        <f t="shared" si="14"/>
        <v>2400</v>
      </c>
    </row>
    <row r="334" spans="1:4">
      <c r="A334" s="36">
        <v>23148802</v>
      </c>
      <c r="B334" s="285" t="s">
        <v>514</v>
      </c>
      <c r="C334" s="224">
        <v>50000</v>
      </c>
      <c r="D334" s="394">
        <f t="shared" si="14"/>
        <v>50000</v>
      </c>
    </row>
    <row r="335" spans="1:4">
      <c r="A335" s="36">
        <v>23148900</v>
      </c>
      <c r="B335" s="285" t="s">
        <v>515</v>
      </c>
      <c r="C335" s="224">
        <v>33000</v>
      </c>
      <c r="D335" s="394">
        <f t="shared" si="14"/>
        <v>33000</v>
      </c>
    </row>
    <row r="336" spans="1:4">
      <c r="A336" s="36">
        <v>23148901</v>
      </c>
      <c r="B336" s="285" t="s">
        <v>516</v>
      </c>
      <c r="C336" s="224">
        <v>15000</v>
      </c>
      <c r="D336" s="394">
        <f t="shared" si="14"/>
        <v>15000</v>
      </c>
    </row>
    <row r="337" spans="1:4">
      <c r="A337" s="36">
        <v>23148903</v>
      </c>
      <c r="B337" s="285" t="s">
        <v>517</v>
      </c>
      <c r="C337" s="224">
        <v>18000</v>
      </c>
      <c r="D337" s="394">
        <f t="shared" si="14"/>
        <v>18000</v>
      </c>
    </row>
    <row r="338" spans="1:4">
      <c r="A338" s="36">
        <v>23148904</v>
      </c>
      <c r="B338" s="285" t="s">
        <v>518</v>
      </c>
      <c r="C338" s="224">
        <v>21000</v>
      </c>
      <c r="D338" s="394">
        <f t="shared" si="14"/>
        <v>21000</v>
      </c>
    </row>
    <row r="339" spans="1:4">
      <c r="A339" s="36">
        <v>23148905</v>
      </c>
      <c r="B339" s="285" t="s">
        <v>519</v>
      </c>
      <c r="C339" s="224">
        <v>10000</v>
      </c>
      <c r="D339" s="394">
        <f t="shared" si="14"/>
        <v>10000</v>
      </c>
    </row>
    <row r="340" spans="1:4">
      <c r="A340" s="36">
        <v>23148906</v>
      </c>
      <c r="B340" s="285" t="s">
        <v>520</v>
      </c>
      <c r="C340" s="224">
        <v>15000</v>
      </c>
      <c r="D340" s="394">
        <f t="shared" si="14"/>
        <v>15000</v>
      </c>
    </row>
    <row r="341" spans="1:4">
      <c r="A341" s="36">
        <v>23148907</v>
      </c>
      <c r="B341" s="285" t="s">
        <v>521</v>
      </c>
      <c r="C341" s="224">
        <v>3000</v>
      </c>
      <c r="D341" s="394">
        <f t="shared" si="14"/>
        <v>3000</v>
      </c>
    </row>
    <row r="342" spans="1:4">
      <c r="A342" s="36">
        <v>23148908</v>
      </c>
      <c r="B342" s="285" t="s">
        <v>522</v>
      </c>
      <c r="C342" s="224">
        <v>14400</v>
      </c>
      <c r="D342" s="394">
        <f t="shared" si="14"/>
        <v>14400</v>
      </c>
    </row>
    <row r="343" spans="1:4">
      <c r="A343" s="36">
        <v>23148909</v>
      </c>
      <c r="B343" s="285" t="s">
        <v>893</v>
      </c>
      <c r="C343" s="224">
        <v>10000</v>
      </c>
      <c r="D343" s="394">
        <f t="shared" si="14"/>
        <v>10000</v>
      </c>
    </row>
    <row r="344" spans="1:4">
      <c r="A344" s="36">
        <v>23148911</v>
      </c>
      <c r="B344" s="285" t="s">
        <v>524</v>
      </c>
      <c r="C344" s="224">
        <v>14400</v>
      </c>
      <c r="D344" s="394">
        <f t="shared" si="14"/>
        <v>14400</v>
      </c>
    </row>
    <row r="345" spans="1:4">
      <c r="A345" s="36">
        <v>23149000</v>
      </c>
      <c r="B345" s="285" t="s">
        <v>1180</v>
      </c>
      <c r="C345" s="224">
        <v>9000</v>
      </c>
      <c r="D345" s="394">
        <f t="shared" si="14"/>
        <v>9000</v>
      </c>
    </row>
    <row r="346" spans="1:4">
      <c r="A346" s="36">
        <v>23149001</v>
      </c>
      <c r="B346" s="285" t="s">
        <v>523</v>
      </c>
      <c r="C346" s="224">
        <v>1600</v>
      </c>
      <c r="D346" s="394">
        <f t="shared" si="14"/>
        <v>1600</v>
      </c>
    </row>
    <row r="347" spans="1:4">
      <c r="A347" s="67"/>
      <c r="B347" s="57" t="s">
        <v>985</v>
      </c>
      <c r="C347" s="225">
        <f>SUM(C315:C346)</f>
        <v>1290332.99</v>
      </c>
      <c r="D347" s="390"/>
    </row>
    <row r="348" spans="1:4">
      <c r="A348" s="43"/>
      <c r="B348" s="47"/>
      <c r="C348" s="241"/>
      <c r="D348" s="390"/>
    </row>
    <row r="349" spans="1:4">
      <c r="A349" s="37">
        <v>23162702</v>
      </c>
      <c r="B349" s="290" t="s">
        <v>405</v>
      </c>
      <c r="C349" s="231">
        <v>1000</v>
      </c>
      <c r="D349" s="394">
        <f>+C349</f>
        <v>1000</v>
      </c>
    </row>
    <row r="350" spans="1:4">
      <c r="A350" s="64"/>
      <c r="B350" s="62" t="s">
        <v>985</v>
      </c>
      <c r="C350" s="232">
        <f>SUM(C349)</f>
        <v>1000</v>
      </c>
      <c r="D350" s="390"/>
    </row>
    <row r="351" spans="1:4">
      <c r="A351" s="43"/>
      <c r="B351" s="47"/>
      <c r="C351" s="241"/>
      <c r="D351" s="390"/>
    </row>
    <row r="352" spans="1:4">
      <c r="A352" s="40">
        <v>23178900</v>
      </c>
      <c r="B352" s="334" t="s">
        <v>525</v>
      </c>
      <c r="C352" s="235">
        <v>55000</v>
      </c>
      <c r="D352" s="394">
        <f>+C352</f>
        <v>55000</v>
      </c>
    </row>
    <row r="353" spans="1:4">
      <c r="A353" s="40">
        <v>23178901</v>
      </c>
      <c r="B353" s="334" t="s">
        <v>526</v>
      </c>
      <c r="C353" s="235">
        <v>4686</v>
      </c>
      <c r="D353" s="394">
        <f>+C353</f>
        <v>4686</v>
      </c>
    </row>
    <row r="354" spans="1:4">
      <c r="A354" s="40">
        <v>23178902</v>
      </c>
      <c r="B354" s="334" t="s">
        <v>527</v>
      </c>
      <c r="C354" s="235">
        <v>20000</v>
      </c>
      <c r="D354" s="394">
        <f>+C354</f>
        <v>20000</v>
      </c>
    </row>
    <row r="355" spans="1:4">
      <c r="A355" s="40">
        <v>23178903</v>
      </c>
      <c r="B355" s="334" t="s">
        <v>528</v>
      </c>
      <c r="C355" s="235">
        <v>20000</v>
      </c>
      <c r="D355" s="394">
        <f>+C355</f>
        <v>20000</v>
      </c>
    </row>
    <row r="356" spans="1:4">
      <c r="A356" s="40">
        <v>23178904</v>
      </c>
      <c r="B356" s="334" t="s">
        <v>508</v>
      </c>
      <c r="C356" s="235">
        <v>10000</v>
      </c>
      <c r="D356" s="394">
        <f>+C356</f>
        <v>10000</v>
      </c>
    </row>
    <row r="357" spans="1:4">
      <c r="A357" s="335"/>
      <c r="B357" s="58" t="s">
        <v>985</v>
      </c>
      <c r="C357" s="236">
        <f>SUM(C352:C356)</f>
        <v>109686</v>
      </c>
      <c r="D357" s="390"/>
    </row>
    <row r="358" spans="1:4">
      <c r="A358" s="43"/>
      <c r="B358" s="47"/>
      <c r="C358" s="241"/>
      <c r="D358" s="390"/>
    </row>
    <row r="359" spans="1:4">
      <c r="A359" s="20"/>
      <c r="B359" s="55" t="s">
        <v>742</v>
      </c>
      <c r="C359" s="222"/>
      <c r="D359" s="390"/>
    </row>
    <row r="360" spans="1:4">
      <c r="A360" s="42"/>
      <c r="B360" s="42"/>
      <c r="C360" s="223"/>
      <c r="D360" s="390"/>
    </row>
    <row r="361" spans="1:4">
      <c r="A361" s="33">
        <v>23222606</v>
      </c>
      <c r="B361" s="42" t="s">
        <v>191</v>
      </c>
      <c r="C361" s="229">
        <v>1500</v>
      </c>
      <c r="D361" s="391">
        <f>+C361</f>
        <v>1500</v>
      </c>
    </row>
    <row r="362" spans="1:4">
      <c r="A362" s="33">
        <v>23222612</v>
      </c>
      <c r="B362" s="42" t="s">
        <v>190</v>
      </c>
      <c r="C362" s="229">
        <v>4200</v>
      </c>
      <c r="D362" s="391">
        <f>+C362</f>
        <v>4200</v>
      </c>
    </row>
    <row r="363" spans="1:4">
      <c r="A363" s="42"/>
      <c r="B363" s="3" t="s">
        <v>985</v>
      </c>
      <c r="C363" s="230">
        <f>SUM(C361:C362)</f>
        <v>5700</v>
      </c>
      <c r="D363" s="390"/>
    </row>
    <row r="364" spans="1:4">
      <c r="A364" s="45"/>
      <c r="B364" s="47"/>
      <c r="C364" s="241"/>
      <c r="D364" s="390"/>
    </row>
    <row r="365" spans="1:4">
      <c r="A365" s="20"/>
      <c r="B365" s="55" t="s">
        <v>564</v>
      </c>
      <c r="C365" s="222"/>
      <c r="D365" s="390"/>
    </row>
    <row r="366" spans="1:4">
      <c r="A366" s="42"/>
      <c r="B366" s="3"/>
      <c r="C366" s="227"/>
      <c r="D366" s="390"/>
    </row>
    <row r="367" spans="1:4">
      <c r="A367" s="65">
        <v>23322703</v>
      </c>
      <c r="B367" s="291" t="s">
        <v>565</v>
      </c>
      <c r="C367" s="227">
        <v>2100000</v>
      </c>
      <c r="D367" s="391">
        <f>+C367</f>
        <v>2100000</v>
      </c>
    </row>
    <row r="368" spans="1:4">
      <c r="A368" s="65">
        <v>23322709</v>
      </c>
      <c r="B368" s="291" t="s">
        <v>1008</v>
      </c>
      <c r="C368" s="227">
        <v>160000</v>
      </c>
      <c r="D368" s="391">
        <f>+C368</f>
        <v>160000</v>
      </c>
    </row>
    <row r="369" spans="1:4">
      <c r="A369" s="69"/>
      <c r="B369" s="70" t="s">
        <v>985</v>
      </c>
      <c r="C369" s="226">
        <f>SUM(C367:C368)</f>
        <v>2260000</v>
      </c>
      <c r="D369" s="390"/>
    </row>
    <row r="370" spans="1:4">
      <c r="A370" s="42"/>
      <c r="B370" s="3"/>
      <c r="C370" s="227"/>
      <c r="D370" s="390"/>
    </row>
    <row r="371" spans="1:4">
      <c r="A371" s="292">
        <v>23346203</v>
      </c>
      <c r="B371" s="285" t="s">
        <v>529</v>
      </c>
      <c r="C371" s="224">
        <v>216408.76</v>
      </c>
      <c r="D371" s="394">
        <f>+C371</f>
        <v>216408.76</v>
      </c>
    </row>
    <row r="372" spans="1:4">
      <c r="A372" s="36">
        <v>23346204</v>
      </c>
      <c r="B372" s="285" t="s">
        <v>530</v>
      </c>
      <c r="C372" s="224">
        <v>182238.95</v>
      </c>
      <c r="D372" s="394">
        <f t="shared" ref="D372:D396" si="15">+C372</f>
        <v>182238.95</v>
      </c>
    </row>
    <row r="373" spans="1:4">
      <c r="A373" s="36">
        <v>23346205</v>
      </c>
      <c r="B373" s="285" t="s">
        <v>1009</v>
      </c>
      <c r="C373" s="224">
        <v>33900</v>
      </c>
      <c r="D373" s="394">
        <f t="shared" si="15"/>
        <v>33900</v>
      </c>
    </row>
    <row r="374" spans="1:4">
      <c r="A374" s="36">
        <v>23346206</v>
      </c>
      <c r="B374" s="285" t="s">
        <v>1010</v>
      </c>
      <c r="C374" s="224">
        <v>157419.98000000001</v>
      </c>
      <c r="D374" s="394">
        <f t="shared" si="15"/>
        <v>157419.98000000001</v>
      </c>
    </row>
    <row r="375" spans="1:4">
      <c r="A375" s="36">
        <v>23346207</v>
      </c>
      <c r="B375" s="285" t="s">
        <v>1011</v>
      </c>
      <c r="C375" s="224">
        <v>18000</v>
      </c>
      <c r="D375" s="394">
        <f t="shared" si="15"/>
        <v>18000</v>
      </c>
    </row>
    <row r="376" spans="1:4">
      <c r="A376" s="36">
        <v>23346208</v>
      </c>
      <c r="B376" s="285" t="s">
        <v>1012</v>
      </c>
      <c r="C376" s="224">
        <v>25000</v>
      </c>
      <c r="D376" s="394">
        <f t="shared" si="15"/>
        <v>25000</v>
      </c>
    </row>
    <row r="377" spans="1:4">
      <c r="A377" s="36">
        <v>23346209</v>
      </c>
      <c r="B377" s="285" t="s">
        <v>1013</v>
      </c>
      <c r="C377" s="224">
        <v>18691</v>
      </c>
      <c r="D377" s="394">
        <f t="shared" si="15"/>
        <v>18691</v>
      </c>
    </row>
    <row r="378" spans="1:4">
      <c r="A378" s="36">
        <v>23346210</v>
      </c>
      <c r="B378" s="285" t="s">
        <v>1154</v>
      </c>
      <c r="C378" s="224">
        <v>110000</v>
      </c>
      <c r="D378" s="394">
        <f t="shared" si="15"/>
        <v>110000</v>
      </c>
    </row>
    <row r="379" spans="1:4">
      <c r="A379" s="36">
        <v>23346211</v>
      </c>
      <c r="B379" s="285" t="s">
        <v>1015</v>
      </c>
      <c r="C379" s="224">
        <v>159459.07999999999</v>
      </c>
      <c r="D379" s="394">
        <f t="shared" si="15"/>
        <v>159459.07999999999</v>
      </c>
    </row>
    <row r="380" spans="1:4">
      <c r="A380" s="36">
        <v>23346212</v>
      </c>
      <c r="B380" s="285" t="s">
        <v>1016</v>
      </c>
      <c r="C380" s="224">
        <v>318918.17</v>
      </c>
      <c r="D380" s="394">
        <f t="shared" si="15"/>
        <v>318918.17</v>
      </c>
    </row>
    <row r="381" spans="1:4">
      <c r="A381" s="36">
        <v>23346213</v>
      </c>
      <c r="B381" s="285" t="s">
        <v>1017</v>
      </c>
      <c r="C381" s="224">
        <v>136430.65</v>
      </c>
      <c r="D381" s="394">
        <f t="shared" si="15"/>
        <v>136430.65</v>
      </c>
    </row>
    <row r="382" spans="1:4">
      <c r="A382" s="36">
        <v>23346214</v>
      </c>
      <c r="B382" s="285" t="s">
        <v>1018</v>
      </c>
      <c r="C382" s="224">
        <v>215012</v>
      </c>
      <c r="D382" s="394">
        <f t="shared" si="15"/>
        <v>215012</v>
      </c>
    </row>
    <row r="383" spans="1:4">
      <c r="A383" s="36">
        <v>23346215</v>
      </c>
      <c r="B383" s="285" t="s">
        <v>1019</v>
      </c>
      <c r="C383" s="224">
        <v>186620</v>
      </c>
      <c r="D383" s="394">
        <f t="shared" si="15"/>
        <v>186620</v>
      </c>
    </row>
    <row r="384" spans="1:4">
      <c r="A384" s="36">
        <v>23346216</v>
      </c>
      <c r="B384" s="285" t="s">
        <v>1023</v>
      </c>
      <c r="C384" s="224">
        <v>63984</v>
      </c>
      <c r="D384" s="394">
        <f t="shared" si="15"/>
        <v>63984</v>
      </c>
    </row>
    <row r="385" spans="1:4">
      <c r="A385" s="36">
        <v>23346217</v>
      </c>
      <c r="B385" s="285" t="s">
        <v>1024</v>
      </c>
      <c r="C385" s="224">
        <v>17491.11</v>
      </c>
      <c r="D385" s="394">
        <f t="shared" si="15"/>
        <v>17491.11</v>
      </c>
    </row>
    <row r="386" spans="1:4">
      <c r="A386" s="36">
        <v>23346218</v>
      </c>
      <c r="B386" s="285" t="s">
        <v>1025</v>
      </c>
      <c r="C386" s="224">
        <v>136679.21</v>
      </c>
      <c r="D386" s="394">
        <f t="shared" si="15"/>
        <v>136679.21</v>
      </c>
    </row>
    <row r="387" spans="1:4">
      <c r="A387" s="36">
        <v>23346219</v>
      </c>
      <c r="B387" s="285" t="s">
        <v>1026</v>
      </c>
      <c r="C387" s="224">
        <v>296138.3</v>
      </c>
      <c r="D387" s="394">
        <f t="shared" si="15"/>
        <v>296138.3</v>
      </c>
    </row>
    <row r="388" spans="1:4">
      <c r="A388" s="36">
        <v>23346220</v>
      </c>
      <c r="B388" s="285" t="s">
        <v>1027</v>
      </c>
      <c r="C388" s="224">
        <v>193628.89</v>
      </c>
      <c r="D388" s="394">
        <f t="shared" si="15"/>
        <v>193628.89</v>
      </c>
    </row>
    <row r="389" spans="1:4">
      <c r="A389" s="36">
        <v>23346221</v>
      </c>
      <c r="B389" s="285" t="s">
        <v>1028</v>
      </c>
      <c r="C389" s="224">
        <v>81940</v>
      </c>
      <c r="D389" s="394">
        <f t="shared" si="15"/>
        <v>81940</v>
      </c>
    </row>
    <row r="390" spans="1:4">
      <c r="A390" s="36">
        <v>23346222</v>
      </c>
      <c r="B390" s="285" t="s">
        <v>1029</v>
      </c>
      <c r="C390" s="224">
        <v>41979.92</v>
      </c>
      <c r="D390" s="394">
        <f t="shared" si="15"/>
        <v>41979.92</v>
      </c>
    </row>
    <row r="391" spans="1:4">
      <c r="A391" s="36">
        <v>23346223</v>
      </c>
      <c r="B391" s="285" t="s">
        <v>1030</v>
      </c>
      <c r="C391" s="224">
        <v>445804.6</v>
      </c>
      <c r="D391" s="394">
        <f t="shared" si="15"/>
        <v>445804.6</v>
      </c>
    </row>
    <row r="392" spans="1:4">
      <c r="A392" s="36">
        <v>23348904</v>
      </c>
      <c r="B392" s="285" t="s">
        <v>1031</v>
      </c>
      <c r="C392" s="224">
        <v>149296</v>
      </c>
      <c r="D392" s="394">
        <f t="shared" si="15"/>
        <v>149296</v>
      </c>
    </row>
    <row r="393" spans="1:4">
      <c r="A393" s="36">
        <v>23348905</v>
      </c>
      <c r="B393" s="285" t="s">
        <v>1032</v>
      </c>
      <c r="C393" s="224">
        <v>63984</v>
      </c>
      <c r="D393" s="394">
        <f t="shared" si="15"/>
        <v>63984</v>
      </c>
    </row>
    <row r="394" spans="1:4">
      <c r="A394" s="36">
        <v>23348906</v>
      </c>
      <c r="B394" s="285" t="s">
        <v>1033</v>
      </c>
      <c r="C394" s="224">
        <v>149296</v>
      </c>
      <c r="D394" s="394">
        <f t="shared" si="15"/>
        <v>149296</v>
      </c>
    </row>
    <row r="395" spans="1:4">
      <c r="A395" s="36">
        <v>23348907</v>
      </c>
      <c r="B395" s="285" t="s">
        <v>1034</v>
      </c>
      <c r="C395" s="224">
        <v>136679.21</v>
      </c>
      <c r="D395" s="394">
        <f t="shared" si="15"/>
        <v>136679.21</v>
      </c>
    </row>
    <row r="396" spans="1:4">
      <c r="A396" s="36">
        <v>23348908</v>
      </c>
      <c r="B396" s="285" t="s">
        <v>1035</v>
      </c>
      <c r="C396" s="224">
        <v>132023</v>
      </c>
      <c r="D396" s="394">
        <f t="shared" si="15"/>
        <v>132023</v>
      </c>
    </row>
    <row r="397" spans="1:4">
      <c r="A397" s="191"/>
      <c r="B397" s="57" t="s">
        <v>985</v>
      </c>
      <c r="C397" s="225">
        <f>SUM(C371:C396)</f>
        <v>3687022.83</v>
      </c>
      <c r="D397" s="390"/>
    </row>
    <row r="398" spans="1:4">
      <c r="A398" s="42"/>
      <c r="B398" s="3"/>
      <c r="C398" s="227"/>
      <c r="D398" s="390"/>
    </row>
    <row r="399" spans="1:4">
      <c r="A399" s="37">
        <v>23362201</v>
      </c>
      <c r="B399" s="38" t="s">
        <v>531</v>
      </c>
      <c r="C399" s="231">
        <f>200000-80000</f>
        <v>120000</v>
      </c>
      <c r="D399" s="394">
        <f>+C399</f>
        <v>120000</v>
      </c>
    </row>
    <row r="400" spans="1:4">
      <c r="A400" s="37">
        <v>23362700</v>
      </c>
      <c r="B400" s="38" t="s">
        <v>109</v>
      </c>
      <c r="C400" s="231">
        <v>125000</v>
      </c>
      <c r="D400" s="394">
        <f>+C400</f>
        <v>125000</v>
      </c>
    </row>
    <row r="401" spans="1:4">
      <c r="A401" s="37">
        <v>23362701</v>
      </c>
      <c r="B401" s="38" t="s">
        <v>568</v>
      </c>
      <c r="C401" s="231">
        <v>5000</v>
      </c>
      <c r="D401" s="394">
        <f>+C401</f>
        <v>5000</v>
      </c>
    </row>
    <row r="402" spans="1:4">
      <c r="A402" s="293">
        <v>23365000</v>
      </c>
      <c r="B402" s="63" t="s">
        <v>1036</v>
      </c>
      <c r="C402" s="294">
        <f>76394.03+31000</f>
        <v>107394.03</v>
      </c>
      <c r="D402" s="394">
        <f>+C402</f>
        <v>107394.03</v>
      </c>
    </row>
    <row r="403" spans="1:4">
      <c r="A403" s="64"/>
      <c r="B403" s="62" t="s">
        <v>985</v>
      </c>
      <c r="C403" s="232">
        <f>SUM(C399:C402)</f>
        <v>357394.03</v>
      </c>
      <c r="D403" s="390"/>
    </row>
    <row r="404" spans="1:4">
      <c r="A404" s="43"/>
      <c r="B404" s="70"/>
      <c r="C404" s="226"/>
      <c r="D404" s="390"/>
    </row>
    <row r="405" spans="1:4">
      <c r="A405" s="40">
        <v>23376201</v>
      </c>
      <c r="B405" s="41" t="s">
        <v>1037</v>
      </c>
      <c r="C405" s="235">
        <f>281000-31000</f>
        <v>250000</v>
      </c>
      <c r="D405" s="394">
        <f>+C405</f>
        <v>250000</v>
      </c>
    </row>
    <row r="406" spans="1:4">
      <c r="A406" s="336">
        <v>23376202</v>
      </c>
      <c r="B406" s="68" t="s">
        <v>1038</v>
      </c>
      <c r="C406" s="337">
        <v>84250</v>
      </c>
      <c r="D406" s="394">
        <f>+C406</f>
        <v>84250</v>
      </c>
    </row>
    <row r="407" spans="1:4">
      <c r="A407" s="336">
        <v>23376204</v>
      </c>
      <c r="B407" s="68" t="s">
        <v>1039</v>
      </c>
      <c r="C407" s="337">
        <v>50000</v>
      </c>
      <c r="D407" s="394">
        <f>+C407</f>
        <v>50000</v>
      </c>
    </row>
    <row r="408" spans="1:4">
      <c r="A408" s="336">
        <v>23376205</v>
      </c>
      <c r="B408" s="68" t="s">
        <v>1040</v>
      </c>
      <c r="C408" s="337">
        <v>150000</v>
      </c>
      <c r="D408" s="394">
        <f>+C408</f>
        <v>150000</v>
      </c>
    </row>
    <row r="409" spans="1:4">
      <c r="A409" s="335"/>
      <c r="B409" s="58" t="s">
        <v>985</v>
      </c>
      <c r="C409" s="236">
        <f>SUM(C405:C408)</f>
        <v>534250</v>
      </c>
      <c r="D409" s="390"/>
    </row>
    <row r="410" spans="1:4">
      <c r="A410" s="43"/>
      <c r="B410" s="70"/>
      <c r="C410" s="226"/>
      <c r="D410" s="390"/>
    </row>
    <row r="411" spans="1:4">
      <c r="A411" s="20"/>
      <c r="B411" s="55" t="s">
        <v>206</v>
      </c>
      <c r="C411" s="222"/>
      <c r="D411" s="390"/>
    </row>
    <row r="412" spans="1:4">
      <c r="A412" s="42"/>
      <c r="B412" s="3"/>
      <c r="C412" s="227"/>
      <c r="D412" s="390"/>
    </row>
    <row r="413" spans="1:4">
      <c r="A413" s="193">
        <v>23512001</v>
      </c>
      <c r="B413" s="295" t="s">
        <v>375</v>
      </c>
      <c r="C413" s="296">
        <v>13284.68</v>
      </c>
      <c r="D413" s="394">
        <f t="shared" ref="D413:D422" si="16">+C413</f>
        <v>13284.68</v>
      </c>
    </row>
    <row r="414" spans="1:4">
      <c r="A414" s="52">
        <v>23512100</v>
      </c>
      <c r="B414" s="53" t="s">
        <v>379</v>
      </c>
      <c r="C414" s="233">
        <v>7726.32</v>
      </c>
      <c r="D414" s="394">
        <f t="shared" si="16"/>
        <v>7726.32</v>
      </c>
    </row>
    <row r="415" spans="1:4">
      <c r="A415" s="52">
        <v>23512101</v>
      </c>
      <c r="B415" s="53" t="s">
        <v>381</v>
      </c>
      <c r="C415" s="233">
        <v>8189.02</v>
      </c>
      <c r="D415" s="394">
        <f t="shared" si="16"/>
        <v>8189.02</v>
      </c>
    </row>
    <row r="416" spans="1:4">
      <c r="A416" s="52">
        <v>23512103</v>
      </c>
      <c r="B416" s="53" t="s">
        <v>382</v>
      </c>
      <c r="C416" s="233">
        <v>5252.65</v>
      </c>
      <c r="D416" s="394">
        <f t="shared" si="16"/>
        <v>5252.65</v>
      </c>
    </row>
    <row r="417" spans="1:4">
      <c r="A417" s="52">
        <v>23513000</v>
      </c>
      <c r="B417" s="53" t="s">
        <v>399</v>
      </c>
      <c r="C417" s="233">
        <v>1080523.8500000001</v>
      </c>
      <c r="D417" s="394">
        <f t="shared" si="16"/>
        <v>1080523.8500000001</v>
      </c>
    </row>
    <row r="418" spans="1:4">
      <c r="A418" s="52">
        <v>23513002</v>
      </c>
      <c r="B418" s="53" t="s">
        <v>397</v>
      </c>
      <c r="C418" s="233">
        <v>1661602.26</v>
      </c>
      <c r="D418" s="394">
        <f t="shared" si="16"/>
        <v>1661602.26</v>
      </c>
    </row>
    <row r="419" spans="1:4">
      <c r="A419" s="52">
        <v>23513100</v>
      </c>
      <c r="B419" s="53" t="s">
        <v>1140</v>
      </c>
      <c r="C419" s="233">
        <v>595000</v>
      </c>
      <c r="D419" s="394">
        <f t="shared" si="16"/>
        <v>595000</v>
      </c>
    </row>
    <row r="420" spans="1:4">
      <c r="A420" s="52">
        <v>23515000</v>
      </c>
      <c r="B420" s="53" t="s">
        <v>541</v>
      </c>
      <c r="C420" s="264">
        <v>20507.16</v>
      </c>
      <c r="D420" s="394">
        <f t="shared" si="16"/>
        <v>20507.16</v>
      </c>
    </row>
    <row r="421" spans="1:4">
      <c r="A421" s="52">
        <v>23515100</v>
      </c>
      <c r="B421" s="53" t="s">
        <v>1141</v>
      </c>
      <c r="C421" s="233">
        <v>127554.98</v>
      </c>
      <c r="D421" s="394">
        <f t="shared" si="16"/>
        <v>127554.98</v>
      </c>
    </row>
    <row r="422" spans="1:4">
      <c r="A422" s="52">
        <v>23516000</v>
      </c>
      <c r="B422" s="53" t="s">
        <v>385</v>
      </c>
      <c r="C422" s="233">
        <v>1134167.6200000001</v>
      </c>
      <c r="D422" s="394">
        <f t="shared" si="16"/>
        <v>1134167.6200000001</v>
      </c>
    </row>
    <row r="423" spans="1:4">
      <c r="A423" s="52"/>
      <c r="B423" s="4" t="s">
        <v>985</v>
      </c>
      <c r="C423" s="234">
        <f>SUM(C413:C422)</f>
        <v>4653808.540000001</v>
      </c>
      <c r="D423" s="390"/>
    </row>
    <row r="424" spans="1:4">
      <c r="A424" s="59"/>
      <c r="B424" s="70"/>
      <c r="C424" s="242"/>
      <c r="D424" s="390"/>
    </row>
    <row r="425" spans="1:4">
      <c r="A425" s="33">
        <v>23522105</v>
      </c>
      <c r="B425" s="42" t="s">
        <v>403</v>
      </c>
      <c r="C425" s="229">
        <v>305000</v>
      </c>
      <c r="D425" s="391">
        <f>+C425</f>
        <v>305000</v>
      </c>
    </row>
    <row r="426" spans="1:4">
      <c r="A426" s="33">
        <v>23522699</v>
      </c>
      <c r="B426" s="65" t="s">
        <v>1185</v>
      </c>
      <c r="C426" s="229">
        <v>255000</v>
      </c>
      <c r="D426" s="391">
        <f>+C426</f>
        <v>255000</v>
      </c>
    </row>
    <row r="427" spans="1:4">
      <c r="A427" s="42"/>
      <c r="B427" s="70" t="s">
        <v>985</v>
      </c>
      <c r="C427" s="230">
        <f>SUM(C425:C426)</f>
        <v>560000</v>
      </c>
      <c r="D427" s="390"/>
    </row>
    <row r="428" spans="1:4">
      <c r="A428" s="45"/>
      <c r="B428" s="44"/>
      <c r="C428" s="241"/>
      <c r="D428" s="390"/>
    </row>
    <row r="429" spans="1:4">
      <c r="A429" s="37">
        <v>23562500</v>
      </c>
      <c r="B429" s="38" t="s">
        <v>368</v>
      </c>
      <c r="C429" s="231">
        <v>15000</v>
      </c>
      <c r="D429" s="394">
        <f>+C429</f>
        <v>15000</v>
      </c>
    </row>
    <row r="430" spans="1:4">
      <c r="A430" s="64"/>
      <c r="B430" s="62" t="s">
        <v>985</v>
      </c>
      <c r="C430" s="232">
        <f>SUM(C429:C429)</f>
        <v>15000</v>
      </c>
      <c r="D430" s="390"/>
    </row>
    <row r="431" spans="1:4">
      <c r="A431" s="59"/>
      <c r="B431" s="70"/>
      <c r="C431" s="242"/>
      <c r="D431" s="390"/>
    </row>
    <row r="432" spans="1:4">
      <c r="A432" s="20"/>
      <c r="B432" s="55" t="s">
        <v>743</v>
      </c>
      <c r="C432" s="222"/>
      <c r="D432" s="390"/>
    </row>
    <row r="433" spans="1:4">
      <c r="A433" s="59"/>
      <c r="B433" s="59"/>
      <c r="C433" s="242"/>
      <c r="D433" s="390"/>
    </row>
    <row r="434" spans="1:4">
      <c r="A434" s="52">
        <v>24112000</v>
      </c>
      <c r="B434" s="52" t="s">
        <v>374</v>
      </c>
      <c r="C434" s="233">
        <v>15231.71</v>
      </c>
      <c r="D434" s="394">
        <f>+C434</f>
        <v>15231.71</v>
      </c>
    </row>
    <row r="435" spans="1:4">
      <c r="A435" s="52">
        <v>24112004</v>
      </c>
      <c r="B435" s="53" t="s">
        <v>377</v>
      </c>
      <c r="C435" s="233">
        <v>8467.7000000000007</v>
      </c>
      <c r="D435" s="394">
        <f t="shared" ref="D435:D445" si="17">+C435</f>
        <v>8467.7000000000007</v>
      </c>
    </row>
    <row r="436" spans="1:4">
      <c r="A436" s="52">
        <v>24112006</v>
      </c>
      <c r="B436" s="53" t="s">
        <v>378</v>
      </c>
      <c r="C436" s="233">
        <v>4526.54</v>
      </c>
      <c r="D436" s="394">
        <f t="shared" si="17"/>
        <v>4526.54</v>
      </c>
    </row>
    <row r="437" spans="1:4">
      <c r="A437" s="52">
        <v>24112100</v>
      </c>
      <c r="B437" s="53" t="s">
        <v>379</v>
      </c>
      <c r="C437" s="233">
        <v>17035.060000000001</v>
      </c>
      <c r="D437" s="394">
        <f t="shared" si="17"/>
        <v>17035.060000000001</v>
      </c>
    </row>
    <row r="438" spans="1:4">
      <c r="A438" s="52">
        <v>24112101</v>
      </c>
      <c r="B438" s="53" t="s">
        <v>381</v>
      </c>
      <c r="C438" s="233">
        <v>24046.400000000001</v>
      </c>
      <c r="D438" s="394">
        <f t="shared" si="17"/>
        <v>24046.400000000001</v>
      </c>
    </row>
    <row r="439" spans="1:4">
      <c r="A439" s="52">
        <v>24112103</v>
      </c>
      <c r="B439" s="53" t="s">
        <v>708</v>
      </c>
      <c r="C439" s="233">
        <v>14153.44</v>
      </c>
      <c r="D439" s="394">
        <f t="shared" si="17"/>
        <v>14153.44</v>
      </c>
    </row>
    <row r="440" spans="1:4">
      <c r="A440" s="52">
        <v>24113000</v>
      </c>
      <c r="B440" s="53" t="s">
        <v>383</v>
      </c>
      <c r="C440" s="233">
        <v>110493.06</v>
      </c>
      <c r="D440" s="394">
        <f t="shared" si="17"/>
        <v>110493.06</v>
      </c>
    </row>
    <row r="441" spans="1:4">
      <c r="A441" s="52">
        <v>24113002</v>
      </c>
      <c r="B441" s="53" t="s">
        <v>397</v>
      </c>
      <c r="C441" s="233">
        <v>176807.47</v>
      </c>
      <c r="D441" s="394">
        <f t="shared" si="17"/>
        <v>176807.47</v>
      </c>
    </row>
    <row r="442" spans="1:4">
      <c r="A442" s="52">
        <v>24114301</v>
      </c>
      <c r="B442" s="54" t="s">
        <v>677</v>
      </c>
      <c r="C442" s="233">
        <v>406911</v>
      </c>
      <c r="D442" s="394">
        <f t="shared" si="17"/>
        <v>406911</v>
      </c>
    </row>
    <row r="443" spans="1:4">
      <c r="A443" s="52">
        <v>24114302</v>
      </c>
      <c r="B443" s="54" t="s">
        <v>894</v>
      </c>
      <c r="C443" s="233">
        <v>20000</v>
      </c>
      <c r="D443" s="394">
        <f t="shared" si="17"/>
        <v>20000</v>
      </c>
    </row>
    <row r="444" spans="1:4">
      <c r="A444" s="52">
        <v>24115000</v>
      </c>
      <c r="B444" s="54" t="s">
        <v>1146</v>
      </c>
      <c r="C444" s="233">
        <v>1498.24</v>
      </c>
      <c r="D444" s="394">
        <f t="shared" si="17"/>
        <v>1498.24</v>
      </c>
    </row>
    <row r="445" spans="1:4">
      <c r="A445" s="52">
        <v>24116000</v>
      </c>
      <c r="B445" s="53" t="s">
        <v>385</v>
      </c>
      <c r="C445" s="233">
        <v>152132</v>
      </c>
      <c r="D445" s="394">
        <f t="shared" si="17"/>
        <v>152132</v>
      </c>
    </row>
    <row r="446" spans="1:4">
      <c r="A446" s="53"/>
      <c r="B446" s="4" t="s">
        <v>985</v>
      </c>
      <c r="C446" s="234">
        <f>SUM(C434:C445)</f>
        <v>951302.62</v>
      </c>
      <c r="D446" s="390"/>
    </row>
    <row r="447" spans="1:4">
      <c r="A447" s="42"/>
      <c r="B447" s="3"/>
      <c r="C447" s="223"/>
      <c r="D447" s="390"/>
    </row>
    <row r="448" spans="1:4">
      <c r="A448" s="33">
        <v>24121400</v>
      </c>
      <c r="B448" s="286" t="s">
        <v>1181</v>
      </c>
      <c r="C448" s="229">
        <v>3000</v>
      </c>
      <c r="D448" s="391">
        <f>+C448</f>
        <v>3000</v>
      </c>
    </row>
    <row r="449" spans="1:4">
      <c r="A449" s="33">
        <v>24122000</v>
      </c>
      <c r="B449" s="286" t="s">
        <v>1058</v>
      </c>
      <c r="C449" s="229">
        <v>300</v>
      </c>
      <c r="D449" s="391">
        <f t="shared" ref="D449:D461" si="18">+C449</f>
        <v>300</v>
      </c>
    </row>
    <row r="450" spans="1:4">
      <c r="A450" s="33">
        <v>24122103</v>
      </c>
      <c r="B450" s="286" t="s">
        <v>1133</v>
      </c>
      <c r="C450" s="229">
        <v>500</v>
      </c>
      <c r="D450" s="391">
        <f t="shared" si="18"/>
        <v>500</v>
      </c>
    </row>
    <row r="451" spans="1:4">
      <c r="A451" s="33">
        <v>24122300</v>
      </c>
      <c r="B451" s="286" t="s">
        <v>1074</v>
      </c>
      <c r="C451" s="229">
        <v>150</v>
      </c>
      <c r="D451" s="391">
        <f t="shared" si="18"/>
        <v>150</v>
      </c>
    </row>
    <row r="452" spans="1:4">
      <c r="A452" s="33">
        <v>24122502</v>
      </c>
      <c r="B452" s="286" t="s">
        <v>957</v>
      </c>
      <c r="C452" s="229">
        <v>900</v>
      </c>
      <c r="D452" s="391">
        <f t="shared" si="18"/>
        <v>900</v>
      </c>
    </row>
    <row r="453" spans="1:4">
      <c r="A453" s="33">
        <v>24122603</v>
      </c>
      <c r="B453" s="286" t="s">
        <v>1184</v>
      </c>
      <c r="C453" s="229">
        <v>300</v>
      </c>
      <c r="D453" s="391">
        <f t="shared" si="18"/>
        <v>300</v>
      </c>
    </row>
    <row r="454" spans="1:4">
      <c r="A454" s="33">
        <v>24122611</v>
      </c>
      <c r="B454" s="286" t="s">
        <v>469</v>
      </c>
      <c r="C454" s="229">
        <v>11000</v>
      </c>
      <c r="D454" s="391">
        <f t="shared" si="18"/>
        <v>11000</v>
      </c>
    </row>
    <row r="455" spans="1:4">
      <c r="A455" s="33">
        <v>24122617</v>
      </c>
      <c r="B455" s="286" t="s">
        <v>681</v>
      </c>
      <c r="C455" s="229">
        <v>45000</v>
      </c>
      <c r="D455" s="391">
        <f t="shared" si="18"/>
        <v>45000</v>
      </c>
    </row>
    <row r="456" spans="1:4">
      <c r="A456" s="33">
        <v>24122618</v>
      </c>
      <c r="B456" s="286" t="s">
        <v>1186</v>
      </c>
      <c r="C456" s="229">
        <v>5000</v>
      </c>
      <c r="D456" s="391">
        <f t="shared" si="18"/>
        <v>5000</v>
      </c>
    </row>
    <row r="457" spans="1:4">
      <c r="A457" s="33">
        <v>24122619</v>
      </c>
      <c r="B457" s="286" t="s">
        <v>470</v>
      </c>
      <c r="C457" s="229">
        <v>15000</v>
      </c>
      <c r="D457" s="391">
        <f t="shared" si="18"/>
        <v>15000</v>
      </c>
    </row>
    <row r="458" spans="1:4">
      <c r="A458" s="33">
        <v>24122620</v>
      </c>
      <c r="B458" s="286" t="s">
        <v>1188</v>
      </c>
      <c r="C458" s="229">
        <v>5000</v>
      </c>
      <c r="D458" s="391">
        <f t="shared" si="18"/>
        <v>5000</v>
      </c>
    </row>
    <row r="459" spans="1:4">
      <c r="A459" s="33">
        <v>24122621</v>
      </c>
      <c r="B459" s="286" t="s">
        <v>471</v>
      </c>
      <c r="C459" s="229">
        <v>20000</v>
      </c>
      <c r="D459" s="391">
        <f t="shared" si="18"/>
        <v>20000</v>
      </c>
    </row>
    <row r="460" spans="1:4">
      <c r="A460" s="33">
        <v>24122622</v>
      </c>
      <c r="B460" s="286" t="s">
        <v>678</v>
      </c>
      <c r="C460" s="229">
        <v>12000</v>
      </c>
      <c r="D460" s="391">
        <f t="shared" si="18"/>
        <v>12000</v>
      </c>
    </row>
    <row r="461" spans="1:4">
      <c r="A461" s="33">
        <v>24122699</v>
      </c>
      <c r="B461" s="286" t="s">
        <v>1185</v>
      </c>
      <c r="C461" s="229">
        <v>10650</v>
      </c>
      <c r="D461" s="391">
        <f t="shared" si="18"/>
        <v>10650</v>
      </c>
    </row>
    <row r="462" spans="1:4">
      <c r="A462" s="39"/>
      <c r="B462" s="3" t="s">
        <v>985</v>
      </c>
      <c r="C462" s="230">
        <f>SUM(C448:C461)</f>
        <v>128800</v>
      </c>
      <c r="D462" s="390"/>
    </row>
    <row r="463" spans="1:4">
      <c r="A463" s="39"/>
      <c r="B463" s="47"/>
      <c r="C463" s="222"/>
      <c r="D463" s="390"/>
    </row>
    <row r="464" spans="1:4">
      <c r="A464" s="287">
        <v>24135200</v>
      </c>
      <c r="B464" s="288" t="s">
        <v>1189</v>
      </c>
      <c r="C464" s="237">
        <v>3000</v>
      </c>
      <c r="D464" s="394">
        <f>+C464</f>
        <v>3000</v>
      </c>
    </row>
    <row r="465" spans="1:4">
      <c r="A465" s="60"/>
      <c r="B465" s="61" t="s">
        <v>985</v>
      </c>
      <c r="C465" s="238">
        <f>SUM(C464:C464)</f>
        <v>3000</v>
      </c>
      <c r="D465" s="390"/>
    </row>
    <row r="466" spans="1:4">
      <c r="A466" s="43"/>
      <c r="B466" s="47"/>
      <c r="C466" s="222"/>
      <c r="D466" s="390"/>
    </row>
    <row r="467" spans="1:4">
      <c r="A467" s="36">
        <v>24147000</v>
      </c>
      <c r="B467" s="285" t="s">
        <v>110</v>
      </c>
      <c r="C467" s="224">
        <v>140000</v>
      </c>
      <c r="D467" s="396">
        <f>+C467</f>
        <v>140000</v>
      </c>
    </row>
    <row r="468" spans="1:4">
      <c r="A468" s="36">
        <v>24147001</v>
      </c>
      <c r="B468" s="285" t="s">
        <v>111</v>
      </c>
      <c r="C468" s="224">
        <v>75000</v>
      </c>
      <c r="D468" s="396">
        <f>+C468</f>
        <v>75000</v>
      </c>
    </row>
    <row r="469" spans="1:4">
      <c r="A469" s="36">
        <v>24148900</v>
      </c>
      <c r="B469" s="285" t="s">
        <v>16</v>
      </c>
      <c r="C469" s="224">
        <v>90000</v>
      </c>
      <c r="D469" s="396">
        <f>+C469</f>
        <v>90000</v>
      </c>
    </row>
    <row r="470" spans="1:4">
      <c r="A470" s="36">
        <v>24148902</v>
      </c>
      <c r="B470" s="285" t="s">
        <v>17</v>
      </c>
      <c r="C470" s="224">
        <v>35000</v>
      </c>
      <c r="D470" s="396">
        <f>+C470</f>
        <v>35000</v>
      </c>
    </row>
    <row r="471" spans="1:4">
      <c r="A471" s="36">
        <v>24148903</v>
      </c>
      <c r="B471" s="285" t="s">
        <v>18</v>
      </c>
      <c r="C471" s="224">
        <v>17400</v>
      </c>
      <c r="D471" s="396">
        <f>+C471</f>
        <v>17400</v>
      </c>
    </row>
    <row r="472" spans="1:4">
      <c r="A472" s="67"/>
      <c r="B472" s="57" t="s">
        <v>985</v>
      </c>
      <c r="C472" s="225">
        <f>SUM(C467:C471)</f>
        <v>357400</v>
      </c>
      <c r="D472" s="390"/>
    </row>
    <row r="473" spans="1:4">
      <c r="A473" s="43"/>
      <c r="B473" s="47"/>
      <c r="C473" s="222"/>
      <c r="D473" s="390"/>
    </row>
    <row r="474" spans="1:4">
      <c r="A474" s="37">
        <v>24162600</v>
      </c>
      <c r="B474" s="297" t="s">
        <v>903</v>
      </c>
      <c r="C474" s="231">
        <v>1100</v>
      </c>
      <c r="D474" s="394">
        <f>+C474</f>
        <v>1100</v>
      </c>
    </row>
    <row r="475" spans="1:4">
      <c r="A475" s="37">
        <v>24162702</v>
      </c>
      <c r="B475" s="297" t="s">
        <v>697</v>
      </c>
      <c r="C475" s="231">
        <v>1000</v>
      </c>
      <c r="D475" s="394">
        <f>+C475</f>
        <v>1000</v>
      </c>
    </row>
    <row r="476" spans="1:4">
      <c r="A476" s="37">
        <v>24162703</v>
      </c>
      <c r="B476" s="297" t="s">
        <v>155</v>
      </c>
      <c r="C476" s="231">
        <v>300</v>
      </c>
      <c r="D476" s="394">
        <f>+C476</f>
        <v>300</v>
      </c>
    </row>
    <row r="477" spans="1:4">
      <c r="A477" s="64"/>
      <c r="B477" s="62" t="s">
        <v>985</v>
      </c>
      <c r="C477" s="232">
        <f>SUM(C474:C476)</f>
        <v>2400</v>
      </c>
      <c r="D477" s="390"/>
    </row>
    <row r="478" spans="1:4">
      <c r="A478" s="45"/>
      <c r="B478" s="44"/>
      <c r="C478" s="222"/>
      <c r="D478" s="390"/>
    </row>
    <row r="479" spans="1:4">
      <c r="A479" s="40">
        <v>24177000</v>
      </c>
      <c r="B479" s="41" t="s">
        <v>156</v>
      </c>
      <c r="C479" s="235">
        <v>130000</v>
      </c>
      <c r="D479" s="391">
        <f>+C479</f>
        <v>130000</v>
      </c>
    </row>
    <row r="480" spans="1:4">
      <c r="A480" s="68"/>
      <c r="B480" s="58" t="s">
        <v>985</v>
      </c>
      <c r="C480" s="236">
        <f>SUM(C479)</f>
        <v>130000</v>
      </c>
      <c r="D480" s="390"/>
    </row>
    <row r="481" spans="1:4">
      <c r="A481" s="42"/>
      <c r="B481" s="3"/>
      <c r="C481" s="227"/>
      <c r="D481" s="390"/>
    </row>
    <row r="482" spans="1:4">
      <c r="A482" s="20"/>
      <c r="B482" s="55" t="s">
        <v>748</v>
      </c>
      <c r="C482" s="222"/>
      <c r="D482" s="390"/>
    </row>
    <row r="483" spans="1:4">
      <c r="A483" s="42"/>
      <c r="B483" s="3"/>
      <c r="C483" s="227"/>
      <c r="D483" s="390"/>
    </row>
    <row r="484" spans="1:4">
      <c r="A484" s="52">
        <v>31212000</v>
      </c>
      <c r="B484" s="53" t="s">
        <v>374</v>
      </c>
      <c r="C484" s="233">
        <v>76158.570000000007</v>
      </c>
      <c r="D484" s="394">
        <f>+C484</f>
        <v>76158.570000000007</v>
      </c>
    </row>
    <row r="485" spans="1:4">
      <c r="A485" s="52">
        <v>31212001</v>
      </c>
      <c r="B485" s="53" t="s">
        <v>375</v>
      </c>
      <c r="C485" s="233">
        <v>106277.44</v>
      </c>
      <c r="D485" s="394">
        <f t="shared" ref="D485:D496" si="19">+C485</f>
        <v>106277.44</v>
      </c>
    </row>
    <row r="486" spans="1:4">
      <c r="A486" s="52">
        <v>31212004</v>
      </c>
      <c r="B486" s="53" t="s">
        <v>377</v>
      </c>
      <c r="C486" s="233">
        <v>220160.3</v>
      </c>
      <c r="D486" s="394">
        <f t="shared" si="19"/>
        <v>220160.3</v>
      </c>
    </row>
    <row r="487" spans="1:4">
      <c r="A487" s="52">
        <v>31212006</v>
      </c>
      <c r="B487" s="53" t="s">
        <v>378</v>
      </c>
      <c r="C487" s="233">
        <v>101343.27</v>
      </c>
      <c r="D487" s="394">
        <f t="shared" si="19"/>
        <v>101343.27</v>
      </c>
    </row>
    <row r="488" spans="1:4">
      <c r="A488" s="52">
        <v>31212100</v>
      </c>
      <c r="B488" s="53" t="s">
        <v>379</v>
      </c>
      <c r="C488" s="233">
        <v>257771.22</v>
      </c>
      <c r="D488" s="394">
        <f t="shared" si="19"/>
        <v>257771.22</v>
      </c>
    </row>
    <row r="489" spans="1:4">
      <c r="A489" s="52">
        <v>31212101</v>
      </c>
      <c r="B489" s="53" t="s">
        <v>381</v>
      </c>
      <c r="C489" s="233">
        <v>299443.48</v>
      </c>
      <c r="D489" s="394">
        <f t="shared" si="19"/>
        <v>299443.48</v>
      </c>
    </row>
    <row r="490" spans="1:4">
      <c r="A490" s="52">
        <v>31212103</v>
      </c>
      <c r="B490" s="53" t="s">
        <v>382</v>
      </c>
      <c r="C490" s="233">
        <v>240711.49</v>
      </c>
      <c r="D490" s="394">
        <f t="shared" si="19"/>
        <v>240711.49</v>
      </c>
    </row>
    <row r="491" spans="1:4">
      <c r="A491" s="52">
        <v>31213000</v>
      </c>
      <c r="B491" s="53" t="s">
        <v>738</v>
      </c>
      <c r="C491" s="233">
        <v>895532.46</v>
      </c>
      <c r="D491" s="394">
        <f t="shared" si="19"/>
        <v>895532.46</v>
      </c>
    </row>
    <row r="492" spans="1:4">
      <c r="A492" s="52">
        <v>31213002</v>
      </c>
      <c r="B492" s="53" t="s">
        <v>397</v>
      </c>
      <c r="C492" s="233">
        <v>1351276.5</v>
      </c>
      <c r="D492" s="394">
        <f t="shared" si="19"/>
        <v>1351276.5</v>
      </c>
    </row>
    <row r="493" spans="1:4">
      <c r="A493" s="52">
        <v>31213100</v>
      </c>
      <c r="B493" s="53" t="s">
        <v>739</v>
      </c>
      <c r="C493" s="233">
        <v>200000</v>
      </c>
      <c r="D493" s="394">
        <f t="shared" si="19"/>
        <v>200000</v>
      </c>
    </row>
    <row r="494" spans="1:4">
      <c r="A494" s="52">
        <v>31215000</v>
      </c>
      <c r="B494" s="53" t="s">
        <v>541</v>
      </c>
      <c r="C494" s="233">
        <v>25715.18</v>
      </c>
      <c r="D494" s="394">
        <f t="shared" si="19"/>
        <v>25715.18</v>
      </c>
    </row>
    <row r="495" spans="1:4">
      <c r="A495" s="52">
        <v>31215100</v>
      </c>
      <c r="B495" s="53" t="s">
        <v>740</v>
      </c>
      <c r="C495" s="233">
        <v>182341.6</v>
      </c>
      <c r="D495" s="394">
        <f t="shared" si="19"/>
        <v>182341.6</v>
      </c>
    </row>
    <row r="496" spans="1:4">
      <c r="A496" s="52">
        <v>31216000</v>
      </c>
      <c r="B496" s="53" t="s">
        <v>385</v>
      </c>
      <c r="C496" s="233">
        <v>1500000</v>
      </c>
      <c r="D496" s="394">
        <f t="shared" si="19"/>
        <v>1500000</v>
      </c>
    </row>
    <row r="497" spans="1:4">
      <c r="A497" s="53"/>
      <c r="B497" s="4" t="s">
        <v>985</v>
      </c>
      <c r="C497" s="234">
        <f>SUM(C484:C496)</f>
        <v>5456731.5099999998</v>
      </c>
      <c r="D497" s="390"/>
    </row>
    <row r="498" spans="1:4">
      <c r="A498" s="42"/>
      <c r="B498" s="3"/>
      <c r="C498" s="223"/>
      <c r="D498" s="390"/>
    </row>
    <row r="499" spans="1:4">
      <c r="A499" s="33">
        <v>31221300</v>
      </c>
      <c r="B499" s="286" t="s">
        <v>157</v>
      </c>
      <c r="C499" s="229">
        <v>5000</v>
      </c>
      <c r="D499" s="391">
        <f>+C499</f>
        <v>5000</v>
      </c>
    </row>
    <row r="500" spans="1:4">
      <c r="A500" s="33">
        <v>31221400</v>
      </c>
      <c r="B500" s="286" t="s">
        <v>163</v>
      </c>
      <c r="C500" s="229">
        <v>800</v>
      </c>
      <c r="D500" s="391">
        <f t="shared" ref="D500:D513" si="20">+C500</f>
        <v>800</v>
      </c>
    </row>
    <row r="501" spans="1:4">
      <c r="A501" s="33">
        <v>31221500</v>
      </c>
      <c r="B501" s="286" t="s">
        <v>164</v>
      </c>
      <c r="C501" s="229">
        <v>6000</v>
      </c>
      <c r="D501" s="391">
        <f t="shared" si="20"/>
        <v>6000</v>
      </c>
    </row>
    <row r="502" spans="1:4">
      <c r="A502" s="33">
        <v>31221900</v>
      </c>
      <c r="B502" s="286" t="s">
        <v>165</v>
      </c>
      <c r="C502" s="229">
        <v>8000</v>
      </c>
      <c r="D502" s="391">
        <f t="shared" si="20"/>
        <v>8000</v>
      </c>
    </row>
    <row r="503" spans="1:4">
      <c r="A503" s="33">
        <v>31222000</v>
      </c>
      <c r="B503" s="286" t="s">
        <v>167</v>
      </c>
      <c r="C503" s="229">
        <v>950</v>
      </c>
      <c r="D503" s="391">
        <f t="shared" si="20"/>
        <v>950</v>
      </c>
    </row>
    <row r="504" spans="1:4">
      <c r="A504" s="33">
        <v>31222002</v>
      </c>
      <c r="B504" s="286" t="s">
        <v>482</v>
      </c>
      <c r="C504" s="229">
        <v>600</v>
      </c>
      <c r="D504" s="391">
        <f t="shared" si="20"/>
        <v>600</v>
      </c>
    </row>
    <row r="505" spans="1:4">
      <c r="A505" s="33">
        <v>31222102</v>
      </c>
      <c r="B505" s="286" t="s">
        <v>168</v>
      </c>
      <c r="C505" s="229">
        <v>10000</v>
      </c>
      <c r="D505" s="391">
        <f t="shared" si="20"/>
        <v>10000</v>
      </c>
    </row>
    <row r="506" spans="1:4">
      <c r="A506" s="33">
        <v>31222103</v>
      </c>
      <c r="B506" s="286" t="s">
        <v>169</v>
      </c>
      <c r="C506" s="229">
        <v>1200</v>
      </c>
      <c r="D506" s="391">
        <f t="shared" si="20"/>
        <v>1200</v>
      </c>
    </row>
    <row r="507" spans="1:4">
      <c r="A507" s="33">
        <v>31222104</v>
      </c>
      <c r="B507" s="286" t="s">
        <v>170</v>
      </c>
      <c r="C507" s="229">
        <v>8000</v>
      </c>
      <c r="D507" s="391">
        <f t="shared" si="20"/>
        <v>8000</v>
      </c>
    </row>
    <row r="508" spans="1:4">
      <c r="A508" s="33">
        <v>31222105</v>
      </c>
      <c r="B508" s="286" t="s">
        <v>171</v>
      </c>
      <c r="C508" s="229">
        <v>205000</v>
      </c>
      <c r="D508" s="391">
        <f t="shared" si="20"/>
        <v>205000</v>
      </c>
    </row>
    <row r="509" spans="1:4">
      <c r="A509" s="33">
        <v>31222106</v>
      </c>
      <c r="B509" s="286" t="s">
        <v>172</v>
      </c>
      <c r="C509" s="229">
        <v>315000</v>
      </c>
      <c r="D509" s="391">
        <f t="shared" si="20"/>
        <v>315000</v>
      </c>
    </row>
    <row r="510" spans="1:4">
      <c r="A510" s="33">
        <v>31222110</v>
      </c>
      <c r="B510" s="286" t="s">
        <v>175</v>
      </c>
      <c r="C510" s="229">
        <v>35000</v>
      </c>
      <c r="D510" s="391">
        <f t="shared" si="20"/>
        <v>35000</v>
      </c>
    </row>
    <row r="511" spans="1:4">
      <c r="A511" s="33">
        <v>31222300</v>
      </c>
      <c r="B511" s="286" t="s">
        <v>1074</v>
      </c>
      <c r="C511" s="229">
        <v>100</v>
      </c>
      <c r="D511" s="391">
        <f t="shared" si="20"/>
        <v>100</v>
      </c>
    </row>
    <row r="512" spans="1:4">
      <c r="A512" s="33">
        <v>31222610</v>
      </c>
      <c r="B512" s="286" t="s">
        <v>177</v>
      </c>
      <c r="C512" s="229">
        <v>2500</v>
      </c>
      <c r="D512" s="391">
        <f t="shared" si="20"/>
        <v>2500</v>
      </c>
    </row>
    <row r="513" spans="1:4">
      <c r="A513" s="33">
        <v>31222699</v>
      </c>
      <c r="B513" s="286" t="s">
        <v>176</v>
      </c>
      <c r="C513" s="229">
        <v>45000</v>
      </c>
      <c r="D513" s="391">
        <f t="shared" si="20"/>
        <v>45000</v>
      </c>
    </row>
    <row r="514" spans="1:4">
      <c r="A514" s="39"/>
      <c r="B514" s="3" t="s">
        <v>985</v>
      </c>
      <c r="C514" s="230">
        <f>SUM(C499:C513)</f>
        <v>643150</v>
      </c>
      <c r="D514" s="390"/>
    </row>
    <row r="515" spans="1:4">
      <c r="A515" s="39"/>
      <c r="B515" s="47"/>
      <c r="C515" s="222"/>
      <c r="D515" s="390"/>
    </row>
    <row r="516" spans="1:4">
      <c r="A516" s="37">
        <v>31262500</v>
      </c>
      <c r="B516" s="38" t="s">
        <v>178</v>
      </c>
      <c r="C516" s="231">
        <v>40000</v>
      </c>
      <c r="D516" s="391">
        <f>+C516</f>
        <v>40000</v>
      </c>
    </row>
    <row r="517" spans="1:4">
      <c r="A517" s="37">
        <v>31262501</v>
      </c>
      <c r="B517" s="38" t="s">
        <v>179</v>
      </c>
      <c r="C517" s="231">
        <v>40000</v>
      </c>
      <c r="D517" s="391">
        <f>+C517</f>
        <v>40000</v>
      </c>
    </row>
    <row r="518" spans="1:4">
      <c r="A518" s="293">
        <v>31262700</v>
      </c>
      <c r="B518" s="300" t="s">
        <v>745</v>
      </c>
      <c r="C518" s="326">
        <v>150000</v>
      </c>
      <c r="D518" s="391">
        <f>+C518</f>
        <v>150000</v>
      </c>
    </row>
    <row r="519" spans="1:4">
      <c r="A519" s="293">
        <v>31262702</v>
      </c>
      <c r="B519" s="300" t="s">
        <v>1041</v>
      </c>
      <c r="C519" s="326">
        <v>50000</v>
      </c>
      <c r="D519" s="391">
        <f>+C519</f>
        <v>50000</v>
      </c>
    </row>
    <row r="520" spans="1:4">
      <c r="A520" s="63"/>
      <c r="B520" s="62" t="s">
        <v>985</v>
      </c>
      <c r="C520" s="232">
        <f>SUM(C516:C519)</f>
        <v>280000</v>
      </c>
      <c r="D520" s="390"/>
    </row>
    <row r="521" spans="1:4">
      <c r="A521" s="42"/>
      <c r="B521" s="42"/>
      <c r="C521" s="223"/>
      <c r="D521" s="390"/>
    </row>
    <row r="522" spans="1:4">
      <c r="A522" s="20"/>
      <c r="B522" s="55" t="s">
        <v>192</v>
      </c>
      <c r="C522" s="222"/>
      <c r="D522" s="390"/>
    </row>
    <row r="523" spans="1:4">
      <c r="A523" s="69"/>
      <c r="B523" s="70"/>
      <c r="C523" s="226"/>
      <c r="D523" s="390"/>
    </row>
    <row r="524" spans="1:4">
      <c r="A524" s="36">
        <v>31348900</v>
      </c>
      <c r="B524" s="285" t="s">
        <v>904</v>
      </c>
      <c r="C524" s="240">
        <v>44000</v>
      </c>
      <c r="D524" s="394">
        <f>+C524</f>
        <v>44000</v>
      </c>
    </row>
    <row r="525" spans="1:4">
      <c r="A525" s="66"/>
      <c r="B525" s="57" t="s">
        <v>985</v>
      </c>
      <c r="C525" s="225">
        <f>SUM(C524)</f>
        <v>44000</v>
      </c>
      <c r="D525" s="390"/>
    </row>
    <row r="526" spans="1:4">
      <c r="A526" s="69"/>
      <c r="B526" s="70"/>
      <c r="C526" s="226"/>
      <c r="D526" s="390"/>
    </row>
    <row r="527" spans="1:4">
      <c r="A527" s="20"/>
      <c r="B527" s="55" t="s">
        <v>1080</v>
      </c>
      <c r="C527" s="222"/>
      <c r="D527" s="390"/>
    </row>
    <row r="528" spans="1:4">
      <c r="A528" s="69"/>
      <c r="B528" s="70"/>
      <c r="C528" s="226"/>
      <c r="D528" s="390"/>
    </row>
    <row r="529" spans="1:4">
      <c r="A529" s="36">
        <v>32148900</v>
      </c>
      <c r="B529" s="285" t="s">
        <v>1081</v>
      </c>
      <c r="C529" s="240">
        <v>2500</v>
      </c>
      <c r="D529" s="394">
        <f>+C529</f>
        <v>2500</v>
      </c>
    </row>
    <row r="530" spans="1:4">
      <c r="A530" s="36">
        <v>32148901</v>
      </c>
      <c r="B530" s="285" t="s">
        <v>731</v>
      </c>
      <c r="C530" s="240">
        <v>6000</v>
      </c>
      <c r="D530" s="394">
        <f>+C530</f>
        <v>6000</v>
      </c>
    </row>
    <row r="531" spans="1:4">
      <c r="A531" s="36">
        <v>32148902</v>
      </c>
      <c r="B531" s="285" t="s">
        <v>895</v>
      </c>
      <c r="C531" s="240">
        <v>2500</v>
      </c>
      <c r="D531" s="394">
        <f>+C531</f>
        <v>2500</v>
      </c>
    </row>
    <row r="532" spans="1:4">
      <c r="A532" s="66"/>
      <c r="B532" s="57" t="s">
        <v>985</v>
      </c>
      <c r="C532" s="225">
        <f>SUM(C529:C531)</f>
        <v>11000</v>
      </c>
      <c r="D532" s="390"/>
    </row>
    <row r="533" spans="1:4">
      <c r="A533" s="42"/>
      <c r="B533" s="42"/>
      <c r="C533" s="223"/>
      <c r="D533" s="390"/>
    </row>
    <row r="534" spans="1:4">
      <c r="A534" s="20"/>
      <c r="B534" s="55" t="s">
        <v>750</v>
      </c>
      <c r="C534" s="222"/>
      <c r="D534" s="390"/>
    </row>
    <row r="535" spans="1:4">
      <c r="A535" s="42"/>
      <c r="B535" s="42"/>
      <c r="C535" s="223"/>
      <c r="D535" s="390"/>
    </row>
    <row r="536" spans="1:4">
      <c r="A536" s="36">
        <v>32648100</v>
      </c>
      <c r="B536" s="285" t="s">
        <v>19</v>
      </c>
      <c r="C536" s="240">
        <v>360000</v>
      </c>
      <c r="D536" s="394">
        <f>+C536</f>
        <v>360000</v>
      </c>
    </row>
    <row r="537" spans="1:4">
      <c r="A537" s="36">
        <v>32648101</v>
      </c>
      <c r="B537" s="285" t="s">
        <v>1082</v>
      </c>
      <c r="C537" s="240">
        <v>130000</v>
      </c>
      <c r="D537" s="394">
        <f>+C537</f>
        <v>130000</v>
      </c>
    </row>
    <row r="538" spans="1:4">
      <c r="A538" s="36">
        <v>32648102</v>
      </c>
      <c r="B538" s="285" t="s">
        <v>20</v>
      </c>
      <c r="C538" s="240">
        <v>120000</v>
      </c>
      <c r="D538" s="394">
        <f>+C538</f>
        <v>120000</v>
      </c>
    </row>
    <row r="539" spans="1:4">
      <c r="A539" s="66"/>
      <c r="B539" s="57" t="s">
        <v>985</v>
      </c>
      <c r="C539" s="225">
        <f>SUM(C536:C538)</f>
        <v>610000</v>
      </c>
      <c r="D539" s="390"/>
    </row>
    <row r="540" spans="1:4">
      <c r="A540" s="42"/>
      <c r="B540" s="42"/>
      <c r="C540" s="223"/>
      <c r="D540" s="390"/>
    </row>
    <row r="541" spans="1:4">
      <c r="A541" s="20"/>
      <c r="B541" s="55" t="s">
        <v>749</v>
      </c>
      <c r="C541" s="222"/>
      <c r="D541" s="390"/>
    </row>
    <row r="542" spans="1:4">
      <c r="A542" s="42"/>
      <c r="B542" s="42"/>
      <c r="C542" s="223"/>
      <c r="D542" s="390"/>
    </row>
    <row r="543" spans="1:4">
      <c r="A543" s="33">
        <v>32822001</v>
      </c>
      <c r="B543" s="286" t="s">
        <v>160</v>
      </c>
      <c r="C543" s="229">
        <v>2500</v>
      </c>
      <c r="D543" s="394">
        <f>+C543</f>
        <v>2500</v>
      </c>
    </row>
    <row r="544" spans="1:4">
      <c r="A544" s="33">
        <v>32822603</v>
      </c>
      <c r="B544" s="286" t="s">
        <v>159</v>
      </c>
      <c r="C544" s="229">
        <v>500</v>
      </c>
      <c r="D544" s="394">
        <f t="shared" ref="D544:D550" si="21">+C544</f>
        <v>500</v>
      </c>
    </row>
    <row r="545" spans="1:4">
      <c r="A545" s="33">
        <v>32822606</v>
      </c>
      <c r="B545" s="286" t="s">
        <v>1083</v>
      </c>
      <c r="C545" s="229">
        <v>18000</v>
      </c>
      <c r="D545" s="394">
        <f t="shared" si="21"/>
        <v>18000</v>
      </c>
    </row>
    <row r="546" spans="1:4">
      <c r="A546" s="33">
        <v>32822608</v>
      </c>
      <c r="B546" s="286" t="s">
        <v>21</v>
      </c>
      <c r="C546" s="229">
        <v>6000</v>
      </c>
      <c r="D546" s="394">
        <f t="shared" si="21"/>
        <v>6000</v>
      </c>
    </row>
    <row r="547" spans="1:4">
      <c r="A547" s="33">
        <v>32822610</v>
      </c>
      <c r="B547" s="286" t="s">
        <v>22</v>
      </c>
      <c r="C547" s="229">
        <v>6000</v>
      </c>
      <c r="D547" s="394">
        <f t="shared" si="21"/>
        <v>6000</v>
      </c>
    </row>
    <row r="548" spans="1:4">
      <c r="A548" s="33">
        <v>32822611</v>
      </c>
      <c r="B548" s="286" t="s">
        <v>23</v>
      </c>
      <c r="C548" s="229">
        <v>6000</v>
      </c>
      <c r="D548" s="394">
        <f t="shared" si="21"/>
        <v>6000</v>
      </c>
    </row>
    <row r="549" spans="1:4">
      <c r="A549" s="33">
        <v>32822699</v>
      </c>
      <c r="B549" s="286" t="s">
        <v>1185</v>
      </c>
      <c r="C549" s="229">
        <v>1500</v>
      </c>
      <c r="D549" s="394">
        <f t="shared" si="21"/>
        <v>1500</v>
      </c>
    </row>
    <row r="550" spans="1:4">
      <c r="A550" s="33">
        <v>32825000</v>
      </c>
      <c r="B550" s="286" t="s">
        <v>1005</v>
      </c>
      <c r="C550" s="229">
        <v>30000</v>
      </c>
      <c r="D550" s="394">
        <f t="shared" si="21"/>
        <v>30000</v>
      </c>
    </row>
    <row r="551" spans="1:4">
      <c r="A551" s="33"/>
      <c r="B551" s="3" t="s">
        <v>985</v>
      </c>
      <c r="C551" s="226">
        <f>SUM(C543:C550)</f>
        <v>70500</v>
      </c>
      <c r="D551" s="390"/>
    </row>
    <row r="552" spans="1:4">
      <c r="A552" s="33"/>
      <c r="B552" s="47"/>
      <c r="C552" s="229"/>
      <c r="D552" s="390"/>
    </row>
    <row r="553" spans="1:4">
      <c r="A553" s="36">
        <v>32841000</v>
      </c>
      <c r="B553" s="322" t="s">
        <v>1071</v>
      </c>
      <c r="C553" s="298">
        <v>1030000</v>
      </c>
      <c r="D553" s="394">
        <f>+C553</f>
        <v>1030000</v>
      </c>
    </row>
    <row r="554" spans="1:4">
      <c r="A554" s="36">
        <v>32842400</v>
      </c>
      <c r="B554" s="285" t="s">
        <v>1014</v>
      </c>
      <c r="C554" s="224">
        <v>210000</v>
      </c>
      <c r="D554" s="394">
        <f>+C554</f>
        <v>210000</v>
      </c>
    </row>
    <row r="555" spans="1:4">
      <c r="A555" s="36">
        <v>32848900</v>
      </c>
      <c r="B555" s="285" t="s">
        <v>1166</v>
      </c>
      <c r="C555" s="224">
        <v>2500</v>
      </c>
      <c r="D555" s="394">
        <f>+C555</f>
        <v>2500</v>
      </c>
    </row>
    <row r="556" spans="1:4">
      <c r="A556" s="36">
        <v>32848902</v>
      </c>
      <c r="B556" s="285" t="s">
        <v>1020</v>
      </c>
      <c r="C556" s="224">
        <v>3000</v>
      </c>
      <c r="D556" s="394">
        <f>+C556</f>
        <v>3000</v>
      </c>
    </row>
    <row r="557" spans="1:4">
      <c r="A557" s="66"/>
      <c r="B557" s="57" t="s">
        <v>985</v>
      </c>
      <c r="C557" s="225">
        <f>SUM(C553:C556)</f>
        <v>1245500</v>
      </c>
      <c r="D557" s="390"/>
    </row>
    <row r="558" spans="1:4">
      <c r="A558" s="42"/>
      <c r="B558" s="42"/>
      <c r="C558" s="223"/>
      <c r="D558" s="390"/>
    </row>
    <row r="559" spans="1:4">
      <c r="A559" s="37">
        <v>32862501</v>
      </c>
      <c r="B559" s="38" t="s">
        <v>179</v>
      </c>
      <c r="C559" s="231">
        <v>2000</v>
      </c>
      <c r="D559" s="394">
        <f>+C559</f>
        <v>2000</v>
      </c>
    </row>
    <row r="560" spans="1:4">
      <c r="A560" s="37">
        <v>32862600</v>
      </c>
      <c r="B560" s="38" t="s">
        <v>903</v>
      </c>
      <c r="C560" s="231">
        <v>1000</v>
      </c>
      <c r="D560" s="394">
        <f>+C560</f>
        <v>1000</v>
      </c>
    </row>
    <row r="561" spans="1:4">
      <c r="A561" s="37">
        <v>32862701</v>
      </c>
      <c r="B561" s="38" t="s">
        <v>744</v>
      </c>
      <c r="C561" s="231">
        <v>6000</v>
      </c>
      <c r="D561" s="394">
        <f>+C561</f>
        <v>6000</v>
      </c>
    </row>
    <row r="562" spans="1:4">
      <c r="A562" s="37">
        <v>32862702</v>
      </c>
      <c r="B562" s="38" t="s">
        <v>112</v>
      </c>
      <c r="C562" s="231">
        <v>60000</v>
      </c>
      <c r="D562" s="394">
        <f>+C562</f>
        <v>60000</v>
      </c>
    </row>
    <row r="563" spans="1:4">
      <c r="A563" s="63"/>
      <c r="B563" s="62" t="s">
        <v>985</v>
      </c>
      <c r="C563" s="232">
        <f>SUM(C559:C562)</f>
        <v>69000</v>
      </c>
      <c r="D563" s="390"/>
    </row>
    <row r="564" spans="1:4">
      <c r="A564" s="42"/>
      <c r="B564" s="3"/>
      <c r="C564" s="228"/>
      <c r="D564" s="390"/>
    </row>
    <row r="565" spans="1:4">
      <c r="A565" s="20"/>
      <c r="B565" s="55" t="s">
        <v>751</v>
      </c>
      <c r="C565" s="222"/>
      <c r="D565" s="390"/>
    </row>
    <row r="566" spans="1:4">
      <c r="A566" s="42"/>
      <c r="B566" s="3"/>
      <c r="C566" s="228"/>
      <c r="D566" s="390"/>
    </row>
    <row r="567" spans="1:4">
      <c r="A567" s="52">
        <v>33012000</v>
      </c>
      <c r="B567" s="53" t="s">
        <v>374</v>
      </c>
      <c r="C567" s="233">
        <v>45695.14</v>
      </c>
      <c r="D567" s="394">
        <f>+C567</f>
        <v>45695.14</v>
      </c>
    </row>
    <row r="568" spans="1:4">
      <c r="A568" s="52">
        <v>33012001</v>
      </c>
      <c r="B568" s="53" t="s">
        <v>375</v>
      </c>
      <c r="C568" s="233">
        <v>66423.399999999994</v>
      </c>
      <c r="D568" s="394">
        <f t="shared" ref="D568:D577" si="22">+C568</f>
        <v>66423.399999999994</v>
      </c>
    </row>
    <row r="569" spans="1:4">
      <c r="A569" s="52">
        <v>33012004</v>
      </c>
      <c r="B569" s="53" t="s">
        <v>377</v>
      </c>
      <c r="C569" s="233">
        <v>25403.11</v>
      </c>
      <c r="D569" s="394">
        <f t="shared" si="22"/>
        <v>25403.11</v>
      </c>
    </row>
    <row r="570" spans="1:4">
      <c r="A570" s="52">
        <v>33012006</v>
      </c>
      <c r="B570" s="53" t="s">
        <v>378</v>
      </c>
      <c r="C570" s="233">
        <v>33336.36</v>
      </c>
      <c r="D570" s="394">
        <f t="shared" si="22"/>
        <v>33336.36</v>
      </c>
    </row>
    <row r="571" spans="1:4">
      <c r="A571" s="52">
        <v>33012100</v>
      </c>
      <c r="B571" s="53" t="s">
        <v>379</v>
      </c>
      <c r="C571" s="233">
        <v>87092.88</v>
      </c>
      <c r="D571" s="394">
        <f t="shared" si="22"/>
        <v>87092.88</v>
      </c>
    </row>
    <row r="572" spans="1:4">
      <c r="A572" s="52">
        <v>33012101</v>
      </c>
      <c r="B572" s="53" t="s">
        <v>381</v>
      </c>
      <c r="C572" s="233">
        <v>111160.28</v>
      </c>
      <c r="D572" s="394">
        <f t="shared" si="22"/>
        <v>111160.28</v>
      </c>
    </row>
    <row r="573" spans="1:4">
      <c r="A573" s="52">
        <v>33012103</v>
      </c>
      <c r="B573" s="53" t="s">
        <v>382</v>
      </c>
      <c r="C573" s="233">
        <v>84059.87</v>
      </c>
      <c r="D573" s="394">
        <f t="shared" si="22"/>
        <v>84059.87</v>
      </c>
    </row>
    <row r="574" spans="1:4">
      <c r="A574" s="52">
        <v>33013000</v>
      </c>
      <c r="B574" s="53" t="s">
        <v>383</v>
      </c>
      <c r="C574" s="233">
        <v>155995.93</v>
      </c>
      <c r="D574" s="394">
        <f t="shared" si="22"/>
        <v>155995.93</v>
      </c>
    </row>
    <row r="575" spans="1:4">
      <c r="A575" s="52">
        <v>33013002</v>
      </c>
      <c r="B575" s="53" t="s">
        <v>384</v>
      </c>
      <c r="C575" s="233">
        <v>231040.04</v>
      </c>
      <c r="D575" s="394">
        <f t="shared" si="22"/>
        <v>231040.04</v>
      </c>
    </row>
    <row r="576" spans="1:4">
      <c r="A576" s="52">
        <v>33015000</v>
      </c>
      <c r="B576" s="53" t="s">
        <v>541</v>
      </c>
      <c r="C576" s="233">
        <v>4307.4399999999996</v>
      </c>
      <c r="D576" s="394">
        <f t="shared" si="22"/>
        <v>4307.4399999999996</v>
      </c>
    </row>
    <row r="577" spans="1:4">
      <c r="A577" s="52">
        <v>33016000</v>
      </c>
      <c r="B577" s="53" t="s">
        <v>385</v>
      </c>
      <c r="C577" s="233">
        <v>228584.32000000001</v>
      </c>
      <c r="D577" s="394">
        <f t="shared" si="22"/>
        <v>228584.32000000001</v>
      </c>
    </row>
    <row r="578" spans="1:4">
      <c r="A578" s="53"/>
      <c r="B578" s="4" t="s">
        <v>985</v>
      </c>
      <c r="C578" s="239">
        <f>SUM(C567:C577)</f>
        <v>1073098.77</v>
      </c>
      <c r="D578" s="390"/>
    </row>
    <row r="579" spans="1:4">
      <c r="A579" s="42"/>
      <c r="B579" s="3"/>
      <c r="C579" s="228"/>
      <c r="D579" s="390"/>
    </row>
    <row r="580" spans="1:4">
      <c r="A580" s="33">
        <v>33022000</v>
      </c>
      <c r="B580" s="286" t="s">
        <v>196</v>
      </c>
      <c r="C580" s="229">
        <v>1000</v>
      </c>
      <c r="D580" s="391">
        <f>+C580</f>
        <v>1000</v>
      </c>
    </row>
    <row r="581" spans="1:4">
      <c r="A581" s="33">
        <v>33022001</v>
      </c>
      <c r="B581" s="286" t="s">
        <v>1132</v>
      </c>
      <c r="C581" s="229">
        <v>2000</v>
      </c>
      <c r="D581" s="391">
        <f t="shared" ref="D581:D587" si="23">+C581</f>
        <v>2000</v>
      </c>
    </row>
    <row r="582" spans="1:4">
      <c r="A582" s="33">
        <v>33022003</v>
      </c>
      <c r="B582" s="286" t="s">
        <v>701</v>
      </c>
      <c r="C582" s="229">
        <v>2000</v>
      </c>
      <c r="D582" s="391">
        <f t="shared" si="23"/>
        <v>2000</v>
      </c>
    </row>
    <row r="583" spans="1:4">
      <c r="A583" s="33">
        <v>33022300</v>
      </c>
      <c r="B583" s="286" t="s">
        <v>1074</v>
      </c>
      <c r="C583" s="229">
        <v>3000</v>
      </c>
      <c r="D583" s="391">
        <f t="shared" si="23"/>
        <v>3000</v>
      </c>
    </row>
    <row r="584" spans="1:4">
      <c r="A584" s="33">
        <v>33022602</v>
      </c>
      <c r="B584" s="286" t="s">
        <v>197</v>
      </c>
      <c r="C584" s="229">
        <v>6000</v>
      </c>
      <c r="D584" s="391">
        <f t="shared" si="23"/>
        <v>6000</v>
      </c>
    </row>
    <row r="585" spans="1:4">
      <c r="A585" s="33">
        <v>33022603</v>
      </c>
      <c r="B585" s="286" t="s">
        <v>1184</v>
      </c>
      <c r="C585" s="229">
        <v>1500</v>
      </c>
      <c r="D585" s="391">
        <f t="shared" si="23"/>
        <v>1500</v>
      </c>
    </row>
    <row r="586" spans="1:4">
      <c r="A586" s="33">
        <v>33022699</v>
      </c>
      <c r="B586" s="286" t="s">
        <v>198</v>
      </c>
      <c r="C586" s="229">
        <v>8000</v>
      </c>
      <c r="D586" s="391">
        <f t="shared" si="23"/>
        <v>8000</v>
      </c>
    </row>
    <row r="587" spans="1:4">
      <c r="A587" s="33">
        <v>33022706</v>
      </c>
      <c r="B587" s="286" t="s">
        <v>199</v>
      </c>
      <c r="C587" s="229">
        <v>15000</v>
      </c>
      <c r="D587" s="391">
        <f t="shared" si="23"/>
        <v>15000</v>
      </c>
    </row>
    <row r="588" spans="1:4">
      <c r="A588" s="42"/>
      <c r="B588" s="3" t="s">
        <v>985</v>
      </c>
      <c r="C588" s="226">
        <f>SUM(C580:C587)</f>
        <v>38500</v>
      </c>
      <c r="D588" s="390"/>
    </row>
    <row r="589" spans="1:4">
      <c r="A589" s="42"/>
      <c r="B589" s="3"/>
      <c r="C589" s="228"/>
      <c r="D589" s="390"/>
    </row>
    <row r="590" spans="1:4">
      <c r="A590" s="20"/>
      <c r="B590" s="55" t="s">
        <v>719</v>
      </c>
      <c r="C590" s="222"/>
      <c r="D590" s="390"/>
    </row>
    <row r="591" spans="1:4">
      <c r="A591" s="42"/>
      <c r="B591" s="3"/>
      <c r="C591" s="228"/>
      <c r="D591" s="390"/>
    </row>
    <row r="592" spans="1:4">
      <c r="A592" s="33">
        <v>33222000</v>
      </c>
      <c r="B592" s="286" t="s">
        <v>167</v>
      </c>
      <c r="C592" s="229">
        <v>500</v>
      </c>
      <c r="D592" s="394">
        <f>+C592</f>
        <v>500</v>
      </c>
    </row>
    <row r="593" spans="1:4">
      <c r="A593" s="33">
        <v>33222001</v>
      </c>
      <c r="B593" s="286" t="s">
        <v>720</v>
      </c>
      <c r="C593" s="229">
        <v>5890</v>
      </c>
      <c r="D593" s="394">
        <f>+C593</f>
        <v>5890</v>
      </c>
    </row>
    <row r="594" spans="1:4">
      <c r="A594" s="33">
        <v>33222107</v>
      </c>
      <c r="B594" s="286" t="s">
        <v>721</v>
      </c>
      <c r="C594" s="229">
        <v>500</v>
      </c>
      <c r="D594" s="394">
        <f>+C594</f>
        <v>500</v>
      </c>
    </row>
    <row r="595" spans="1:4">
      <c r="A595" s="33">
        <v>33222700</v>
      </c>
      <c r="B595" s="286" t="s">
        <v>722</v>
      </c>
      <c r="C595" s="229">
        <v>3750</v>
      </c>
      <c r="D595" s="394">
        <f>+C595</f>
        <v>3750</v>
      </c>
    </row>
    <row r="596" spans="1:4">
      <c r="A596" s="42"/>
      <c r="B596" s="3" t="s">
        <v>985</v>
      </c>
      <c r="C596" s="226">
        <f>SUM(C592:C595)</f>
        <v>10640</v>
      </c>
      <c r="D596" s="390"/>
    </row>
    <row r="597" spans="1:4">
      <c r="A597" s="42"/>
      <c r="B597" s="46"/>
      <c r="C597" s="223"/>
      <c r="D597" s="390"/>
    </row>
    <row r="598" spans="1:4">
      <c r="A598" s="36">
        <v>33246201</v>
      </c>
      <c r="B598" s="285" t="s">
        <v>484</v>
      </c>
      <c r="C598" s="224">
        <v>30000</v>
      </c>
      <c r="D598" s="394">
        <f>+C598</f>
        <v>30000</v>
      </c>
    </row>
    <row r="599" spans="1:4">
      <c r="A599" s="36">
        <v>33248900</v>
      </c>
      <c r="B599" s="285" t="s">
        <v>478</v>
      </c>
      <c r="C599" s="224">
        <v>25000</v>
      </c>
      <c r="D599" s="394">
        <f>+C599</f>
        <v>25000</v>
      </c>
    </row>
    <row r="600" spans="1:4">
      <c r="A600" s="66"/>
      <c r="B600" s="57" t="s">
        <v>985</v>
      </c>
      <c r="C600" s="225">
        <f>SUM(C598:C599)</f>
        <v>55000</v>
      </c>
      <c r="D600" s="390"/>
    </row>
    <row r="601" spans="1:4">
      <c r="A601" s="42"/>
      <c r="B601" s="3"/>
      <c r="C601" s="228"/>
      <c r="D601" s="390"/>
    </row>
    <row r="602" spans="1:4">
      <c r="A602" s="20"/>
      <c r="B602" s="55" t="s">
        <v>252</v>
      </c>
      <c r="C602" s="222"/>
      <c r="D602" s="390"/>
    </row>
    <row r="603" spans="1:4">
      <c r="A603" s="42"/>
      <c r="B603" s="3"/>
      <c r="C603" s="228"/>
      <c r="D603" s="390"/>
    </row>
    <row r="604" spans="1:4">
      <c r="A604" s="33">
        <v>33322000</v>
      </c>
      <c r="B604" s="286" t="s">
        <v>1058</v>
      </c>
      <c r="C604" s="229">
        <v>500</v>
      </c>
      <c r="D604" s="394">
        <f>+C604</f>
        <v>500</v>
      </c>
    </row>
    <row r="605" spans="1:4">
      <c r="A605" s="33">
        <v>33322104</v>
      </c>
      <c r="B605" s="286" t="s">
        <v>253</v>
      </c>
      <c r="C605" s="229">
        <v>1000</v>
      </c>
      <c r="D605" s="394">
        <f t="shared" ref="D605:D610" si="24">+C605</f>
        <v>1000</v>
      </c>
    </row>
    <row r="606" spans="1:4">
      <c r="A606" s="33">
        <v>33322610</v>
      </c>
      <c r="B606" s="286" t="s">
        <v>254</v>
      </c>
      <c r="C606" s="229">
        <v>2500</v>
      </c>
      <c r="D606" s="394">
        <f t="shared" si="24"/>
        <v>2500</v>
      </c>
    </row>
    <row r="607" spans="1:4">
      <c r="A607" s="33">
        <v>33322611</v>
      </c>
      <c r="B607" s="286" t="s">
        <v>24</v>
      </c>
      <c r="C607" s="229">
        <v>8000</v>
      </c>
      <c r="D607" s="394">
        <f t="shared" si="24"/>
        <v>8000</v>
      </c>
    </row>
    <row r="608" spans="1:4">
      <c r="A608" s="33">
        <v>33322699</v>
      </c>
      <c r="B608" s="286" t="s">
        <v>711</v>
      </c>
      <c r="C608" s="229">
        <v>6000</v>
      </c>
      <c r="D608" s="394">
        <f t="shared" si="24"/>
        <v>6000</v>
      </c>
    </row>
    <row r="609" spans="1:4">
      <c r="A609" s="33">
        <v>33322706</v>
      </c>
      <c r="B609" s="286" t="s">
        <v>1060</v>
      </c>
      <c r="C609" s="229">
        <v>2000</v>
      </c>
      <c r="D609" s="394">
        <f t="shared" si="24"/>
        <v>2000</v>
      </c>
    </row>
    <row r="610" spans="1:4">
      <c r="A610" s="33">
        <v>33322707</v>
      </c>
      <c r="B610" s="286" t="s">
        <v>962</v>
      </c>
      <c r="C610" s="229">
        <v>2000</v>
      </c>
      <c r="D610" s="394">
        <f t="shared" si="24"/>
        <v>2000</v>
      </c>
    </row>
    <row r="611" spans="1:4">
      <c r="A611" s="42"/>
      <c r="B611" s="3" t="s">
        <v>985</v>
      </c>
      <c r="C611" s="226">
        <f>SUM(C604:C610)</f>
        <v>22000</v>
      </c>
      <c r="D611" s="390"/>
    </row>
    <row r="612" spans="1:4">
      <c r="A612" s="42"/>
      <c r="B612" s="3"/>
      <c r="C612" s="228"/>
      <c r="D612" s="390"/>
    </row>
    <row r="613" spans="1:4">
      <c r="A613" s="36">
        <v>33348901</v>
      </c>
      <c r="B613" s="285" t="s">
        <v>282</v>
      </c>
      <c r="C613" s="224">
        <v>2280</v>
      </c>
      <c r="D613" s="395">
        <f>+C613</f>
        <v>2280</v>
      </c>
    </row>
    <row r="614" spans="1:4">
      <c r="A614" s="66"/>
      <c r="B614" s="57" t="s">
        <v>985</v>
      </c>
      <c r="C614" s="225">
        <f>SUM(C613)</f>
        <v>2280</v>
      </c>
      <c r="D614" s="390"/>
    </row>
    <row r="615" spans="1:4">
      <c r="A615" s="69"/>
      <c r="B615" s="70"/>
      <c r="C615" s="226"/>
      <c r="D615" s="390"/>
    </row>
    <row r="616" spans="1:4">
      <c r="A616" s="37">
        <v>33360100</v>
      </c>
      <c r="B616" s="38" t="s">
        <v>255</v>
      </c>
      <c r="C616" s="231">
        <v>5000</v>
      </c>
      <c r="D616" s="394">
        <f>+C616</f>
        <v>5000</v>
      </c>
    </row>
    <row r="617" spans="1:4">
      <c r="A617" s="299">
        <v>33362500</v>
      </c>
      <c r="B617" s="300" t="s">
        <v>368</v>
      </c>
      <c r="C617" s="294">
        <v>1500</v>
      </c>
      <c r="D617" s="394">
        <f t="shared" ref="D617:D624" si="25">+C617</f>
        <v>1500</v>
      </c>
    </row>
    <row r="618" spans="1:4">
      <c r="A618" s="301">
        <v>33362600</v>
      </c>
      <c r="B618" s="302" t="s">
        <v>703</v>
      </c>
      <c r="C618" s="303">
        <v>600</v>
      </c>
      <c r="D618" s="394">
        <f t="shared" si="25"/>
        <v>600</v>
      </c>
    </row>
    <row r="619" spans="1:4">
      <c r="A619" s="37">
        <v>33362700</v>
      </c>
      <c r="B619" s="38" t="s">
        <v>256</v>
      </c>
      <c r="C619" s="231">
        <v>25000</v>
      </c>
      <c r="D619" s="394">
        <f t="shared" si="25"/>
        <v>25000</v>
      </c>
    </row>
    <row r="620" spans="1:4">
      <c r="A620" s="37">
        <v>33362702</v>
      </c>
      <c r="B620" s="38" t="s">
        <v>257</v>
      </c>
      <c r="C620" s="231">
        <v>17000</v>
      </c>
      <c r="D620" s="394">
        <f t="shared" si="25"/>
        <v>17000</v>
      </c>
    </row>
    <row r="621" spans="1:4">
      <c r="A621" s="37">
        <v>33362703</v>
      </c>
      <c r="B621" s="38" t="s">
        <v>899</v>
      </c>
      <c r="C621" s="231">
        <v>10000</v>
      </c>
      <c r="D621" s="394">
        <f t="shared" si="25"/>
        <v>10000</v>
      </c>
    </row>
    <row r="622" spans="1:4">
      <c r="A622" s="37">
        <v>33362704</v>
      </c>
      <c r="B622" s="38" t="s">
        <v>25</v>
      </c>
      <c r="C622" s="231">
        <v>39000</v>
      </c>
      <c r="D622" s="394">
        <f t="shared" si="25"/>
        <v>39000</v>
      </c>
    </row>
    <row r="623" spans="1:4">
      <c r="A623" s="37">
        <v>33362705</v>
      </c>
      <c r="B623" s="38" t="s">
        <v>26</v>
      </c>
      <c r="C623" s="231">
        <f>120000-50000</f>
        <v>70000</v>
      </c>
      <c r="D623" s="394">
        <f t="shared" si="25"/>
        <v>70000</v>
      </c>
    </row>
    <row r="624" spans="1:4">
      <c r="A624" s="37">
        <v>33362707</v>
      </c>
      <c r="B624" s="38" t="s">
        <v>27</v>
      </c>
      <c r="C624" s="231">
        <v>25000</v>
      </c>
      <c r="D624" s="394">
        <f t="shared" si="25"/>
        <v>25000</v>
      </c>
    </row>
    <row r="625" spans="1:4">
      <c r="A625" s="63"/>
      <c r="B625" s="62" t="s">
        <v>985</v>
      </c>
      <c r="C625" s="232">
        <f>SUM(C616:C624)</f>
        <v>193100</v>
      </c>
      <c r="D625" s="390"/>
    </row>
    <row r="626" spans="1:4">
      <c r="A626" s="42"/>
      <c r="B626" s="3"/>
      <c r="C626" s="228"/>
      <c r="D626" s="390"/>
    </row>
    <row r="627" spans="1:4">
      <c r="A627" s="40">
        <v>33378900</v>
      </c>
      <c r="B627" s="41" t="s">
        <v>1021</v>
      </c>
      <c r="C627" s="235">
        <v>25000</v>
      </c>
      <c r="D627" s="394">
        <f>+C627</f>
        <v>25000</v>
      </c>
    </row>
    <row r="628" spans="1:4">
      <c r="A628" s="68"/>
      <c r="B628" s="58" t="s">
        <v>985</v>
      </c>
      <c r="C628" s="236">
        <f>SUM(C627)</f>
        <v>25000</v>
      </c>
      <c r="D628" s="390"/>
    </row>
    <row r="629" spans="1:4">
      <c r="A629" s="42"/>
      <c r="B629" s="3"/>
      <c r="C629" s="228"/>
      <c r="D629" s="390"/>
    </row>
    <row r="630" spans="1:4">
      <c r="A630" s="20"/>
      <c r="B630" s="55" t="s">
        <v>752</v>
      </c>
      <c r="C630" s="222"/>
      <c r="D630" s="390"/>
    </row>
    <row r="631" spans="1:4">
      <c r="A631" s="42"/>
      <c r="B631" s="42"/>
      <c r="C631" s="223"/>
      <c r="D631" s="390"/>
    </row>
    <row r="632" spans="1:4">
      <c r="A632" s="33">
        <v>33422602</v>
      </c>
      <c r="B632" s="286" t="s">
        <v>1183</v>
      </c>
      <c r="C632" s="229">
        <v>10000</v>
      </c>
      <c r="D632" s="394">
        <f>+C632</f>
        <v>10000</v>
      </c>
    </row>
    <row r="633" spans="1:4">
      <c r="A633" s="33">
        <v>33422611</v>
      </c>
      <c r="B633" s="286" t="s">
        <v>258</v>
      </c>
      <c r="C633" s="229">
        <v>3000</v>
      </c>
      <c r="D633" s="394">
        <f t="shared" ref="D633:D651" si="26">+C633</f>
        <v>3000</v>
      </c>
    </row>
    <row r="634" spans="1:4">
      <c r="A634" s="33">
        <v>33422612</v>
      </c>
      <c r="B634" s="286" t="s">
        <v>200</v>
      </c>
      <c r="C634" s="229">
        <v>5000</v>
      </c>
      <c r="D634" s="394">
        <f t="shared" si="26"/>
        <v>5000</v>
      </c>
    </row>
    <row r="635" spans="1:4">
      <c r="A635" s="33">
        <v>33422614</v>
      </c>
      <c r="B635" s="286" t="s">
        <v>28</v>
      </c>
      <c r="C635" s="229">
        <v>12000</v>
      </c>
      <c r="D635" s="394">
        <f t="shared" si="26"/>
        <v>12000</v>
      </c>
    </row>
    <row r="636" spans="1:4">
      <c r="A636" s="33">
        <v>33422615</v>
      </c>
      <c r="B636" s="286" t="s">
        <v>29</v>
      </c>
      <c r="C636" s="229">
        <v>3125</v>
      </c>
      <c r="D636" s="394">
        <f t="shared" si="26"/>
        <v>3125</v>
      </c>
    </row>
    <row r="637" spans="1:4">
      <c r="A637" s="33">
        <v>33422616</v>
      </c>
      <c r="B637" s="286" t="s">
        <v>201</v>
      </c>
      <c r="C637" s="229">
        <v>10000</v>
      </c>
      <c r="D637" s="394">
        <f t="shared" si="26"/>
        <v>10000</v>
      </c>
    </row>
    <row r="638" spans="1:4">
      <c r="A638" s="33">
        <v>33422617</v>
      </c>
      <c r="B638" s="286" t="s">
        <v>203</v>
      </c>
      <c r="C638" s="229">
        <v>50000</v>
      </c>
      <c r="D638" s="394">
        <f t="shared" si="26"/>
        <v>50000</v>
      </c>
    </row>
    <row r="639" spans="1:4">
      <c r="A639" s="33">
        <v>33422618</v>
      </c>
      <c r="B639" s="286" t="s">
        <v>259</v>
      </c>
      <c r="C639" s="229">
        <v>50000</v>
      </c>
      <c r="D639" s="394">
        <f t="shared" si="26"/>
        <v>50000</v>
      </c>
    </row>
    <row r="640" spans="1:4">
      <c r="A640" s="33">
        <v>33422619</v>
      </c>
      <c r="B640" s="286" t="s">
        <v>30</v>
      </c>
      <c r="C640" s="229">
        <v>10000</v>
      </c>
      <c r="D640" s="394">
        <f t="shared" si="26"/>
        <v>10000</v>
      </c>
    </row>
    <row r="641" spans="1:4">
      <c r="A641" s="33">
        <v>33422620</v>
      </c>
      <c r="B641" s="286" t="s">
        <v>31</v>
      </c>
      <c r="C641" s="229">
        <v>4000</v>
      </c>
      <c r="D641" s="394">
        <f t="shared" si="26"/>
        <v>4000</v>
      </c>
    </row>
    <row r="642" spans="1:4">
      <c r="A642" s="33">
        <v>33422621</v>
      </c>
      <c r="B642" s="286" t="s">
        <v>32</v>
      </c>
      <c r="C642" s="229">
        <v>6000</v>
      </c>
      <c r="D642" s="394">
        <f t="shared" si="26"/>
        <v>6000</v>
      </c>
    </row>
    <row r="643" spans="1:4">
      <c r="A643" s="33">
        <v>33422622</v>
      </c>
      <c r="B643" s="286" t="s">
        <v>33</v>
      </c>
      <c r="C643" s="229">
        <v>4600</v>
      </c>
      <c r="D643" s="394">
        <f t="shared" si="26"/>
        <v>4600</v>
      </c>
    </row>
    <row r="644" spans="1:4">
      <c r="A644" s="33">
        <v>33422623</v>
      </c>
      <c r="B644" s="286" t="s">
        <v>34</v>
      </c>
      <c r="C644" s="229">
        <v>27000</v>
      </c>
      <c r="D644" s="394">
        <f t="shared" si="26"/>
        <v>27000</v>
      </c>
    </row>
    <row r="645" spans="1:4">
      <c r="A645" s="33">
        <v>33422624</v>
      </c>
      <c r="B645" s="286" t="s">
        <v>35</v>
      </c>
      <c r="C645" s="229">
        <v>5000</v>
      </c>
      <c r="D645" s="394">
        <f t="shared" si="26"/>
        <v>5000</v>
      </c>
    </row>
    <row r="646" spans="1:4">
      <c r="A646" s="33">
        <v>33422625</v>
      </c>
      <c r="B646" s="286" t="s">
        <v>37</v>
      </c>
      <c r="C646" s="229">
        <v>10000</v>
      </c>
      <c r="D646" s="394">
        <f t="shared" si="26"/>
        <v>10000</v>
      </c>
    </row>
    <row r="647" spans="1:4">
      <c r="A647" s="33">
        <v>33422626</v>
      </c>
      <c r="B647" s="286" t="s">
        <v>38</v>
      </c>
      <c r="C647" s="229">
        <v>3000</v>
      </c>
      <c r="D647" s="394">
        <f t="shared" si="26"/>
        <v>3000</v>
      </c>
    </row>
    <row r="648" spans="1:4">
      <c r="A648" s="33">
        <v>33422627</v>
      </c>
      <c r="B648" s="286" t="s">
        <v>36</v>
      </c>
      <c r="C648" s="229">
        <v>10000</v>
      </c>
      <c r="D648" s="394">
        <f t="shared" si="26"/>
        <v>10000</v>
      </c>
    </row>
    <row r="649" spans="1:4">
      <c r="A649" s="33">
        <v>33422628</v>
      </c>
      <c r="B649" s="286" t="s">
        <v>39</v>
      </c>
      <c r="C649" s="229">
        <v>9021</v>
      </c>
      <c r="D649" s="394">
        <f t="shared" si="26"/>
        <v>9021</v>
      </c>
    </row>
    <row r="650" spans="1:4">
      <c r="A650" s="33">
        <v>33422629</v>
      </c>
      <c r="B650" s="286" t="s">
        <v>40</v>
      </c>
      <c r="C650" s="229">
        <v>2500</v>
      </c>
      <c r="D650" s="394">
        <f t="shared" si="26"/>
        <v>2500</v>
      </c>
    </row>
    <row r="651" spans="1:4">
      <c r="A651" s="33">
        <v>33422706</v>
      </c>
      <c r="B651" s="286" t="s">
        <v>1060</v>
      </c>
      <c r="C651" s="229">
        <v>3000</v>
      </c>
      <c r="D651" s="394">
        <f t="shared" si="26"/>
        <v>3000</v>
      </c>
    </row>
    <row r="652" spans="1:4">
      <c r="A652" s="33"/>
      <c r="B652" s="3" t="s">
        <v>985</v>
      </c>
      <c r="C652" s="226">
        <f>SUM(C632:C651)</f>
        <v>237246</v>
      </c>
      <c r="D652" s="390"/>
    </row>
    <row r="653" spans="1:4">
      <c r="A653" s="33"/>
      <c r="B653" s="47"/>
      <c r="C653" s="241"/>
      <c r="D653" s="390"/>
    </row>
    <row r="654" spans="1:4">
      <c r="A654" s="36">
        <v>33446201</v>
      </c>
      <c r="B654" s="285" t="s">
        <v>854</v>
      </c>
      <c r="C654" s="224">
        <v>20000</v>
      </c>
      <c r="D654" s="394">
        <f>+C654</f>
        <v>20000</v>
      </c>
    </row>
    <row r="655" spans="1:4">
      <c r="A655" s="36">
        <v>33446202</v>
      </c>
      <c r="B655" s="285" t="s">
        <v>283</v>
      </c>
      <c r="C655" s="224">
        <v>6000</v>
      </c>
      <c r="D655" s="394">
        <f t="shared" ref="D655:D678" si="27">+C655</f>
        <v>6000</v>
      </c>
    </row>
    <row r="656" spans="1:4">
      <c r="A656" s="36">
        <v>33446203</v>
      </c>
      <c r="B656" s="285" t="s">
        <v>855</v>
      </c>
      <c r="C656" s="224">
        <v>11500</v>
      </c>
      <c r="D656" s="394">
        <f t="shared" si="27"/>
        <v>11500</v>
      </c>
    </row>
    <row r="657" spans="1:4">
      <c r="A657" s="36">
        <v>33446204</v>
      </c>
      <c r="B657" s="285" t="s">
        <v>856</v>
      </c>
      <c r="C657" s="224">
        <v>11500</v>
      </c>
      <c r="D657" s="394">
        <f t="shared" si="27"/>
        <v>11500</v>
      </c>
    </row>
    <row r="658" spans="1:4">
      <c r="A658" s="36">
        <v>33446205</v>
      </c>
      <c r="B658" s="285" t="s">
        <v>857</v>
      </c>
      <c r="C658" s="224">
        <v>11500</v>
      </c>
      <c r="D658" s="394">
        <f t="shared" si="27"/>
        <v>11500</v>
      </c>
    </row>
    <row r="659" spans="1:4">
      <c r="A659" s="36">
        <v>33446206</v>
      </c>
      <c r="B659" s="285" t="s">
        <v>858</v>
      </c>
      <c r="C659" s="224">
        <v>11500</v>
      </c>
      <c r="D659" s="394">
        <f t="shared" si="27"/>
        <v>11500</v>
      </c>
    </row>
    <row r="660" spans="1:4">
      <c r="A660" s="36">
        <v>33446207</v>
      </c>
      <c r="B660" s="285" t="s">
        <v>859</v>
      </c>
      <c r="C660" s="224">
        <v>11500</v>
      </c>
      <c r="D660" s="394">
        <f t="shared" si="27"/>
        <v>11500</v>
      </c>
    </row>
    <row r="661" spans="1:4">
      <c r="A661" s="36">
        <v>33446208</v>
      </c>
      <c r="B661" s="285" t="s">
        <v>860</v>
      </c>
      <c r="C661" s="224">
        <v>11500</v>
      </c>
      <c r="D661" s="394">
        <f t="shared" si="27"/>
        <v>11500</v>
      </c>
    </row>
    <row r="662" spans="1:4">
      <c r="A662" s="36">
        <v>33446209</v>
      </c>
      <c r="B662" s="285" t="s">
        <v>861</v>
      </c>
      <c r="C662" s="224">
        <v>11500</v>
      </c>
      <c r="D662" s="394">
        <f t="shared" si="27"/>
        <v>11500</v>
      </c>
    </row>
    <row r="663" spans="1:4">
      <c r="A663" s="36">
        <v>33446210</v>
      </c>
      <c r="B663" s="285" t="s">
        <v>862</v>
      </c>
      <c r="C663" s="224">
        <v>11500</v>
      </c>
      <c r="D663" s="394">
        <f t="shared" si="27"/>
        <v>11500</v>
      </c>
    </row>
    <row r="664" spans="1:4">
      <c r="A664" s="36">
        <v>33446211</v>
      </c>
      <c r="B664" s="285" t="s">
        <v>863</v>
      </c>
      <c r="C664" s="224">
        <v>11500</v>
      </c>
      <c r="D664" s="394">
        <f t="shared" si="27"/>
        <v>11500</v>
      </c>
    </row>
    <row r="665" spans="1:4">
      <c r="A665" s="36">
        <v>33446212</v>
      </c>
      <c r="B665" s="285" t="s">
        <v>864</v>
      </c>
      <c r="C665" s="224">
        <v>11500</v>
      </c>
      <c r="D665" s="394">
        <f t="shared" si="27"/>
        <v>11500</v>
      </c>
    </row>
    <row r="666" spans="1:4">
      <c r="A666" s="36">
        <v>33446213</v>
      </c>
      <c r="B666" s="285" t="s">
        <v>865</v>
      </c>
      <c r="C666" s="224">
        <v>11500</v>
      </c>
      <c r="D666" s="394">
        <f t="shared" si="27"/>
        <v>11500</v>
      </c>
    </row>
    <row r="667" spans="1:4">
      <c r="A667" s="36">
        <v>33446214</v>
      </c>
      <c r="B667" s="285" t="s">
        <v>866</v>
      </c>
      <c r="C667" s="224">
        <v>11500</v>
      </c>
      <c r="D667" s="394">
        <f t="shared" si="27"/>
        <v>11500</v>
      </c>
    </row>
    <row r="668" spans="1:4">
      <c r="A668" s="36">
        <v>33446215</v>
      </c>
      <c r="B668" s="285" t="s">
        <v>41</v>
      </c>
      <c r="C668" s="224">
        <v>11500</v>
      </c>
      <c r="D668" s="394">
        <f t="shared" si="27"/>
        <v>11500</v>
      </c>
    </row>
    <row r="669" spans="1:4">
      <c r="A669" s="36">
        <v>33446216</v>
      </c>
      <c r="B669" s="285" t="s">
        <v>867</v>
      </c>
      <c r="C669" s="224">
        <v>11500</v>
      </c>
      <c r="D669" s="394">
        <f t="shared" si="27"/>
        <v>11500</v>
      </c>
    </row>
    <row r="670" spans="1:4">
      <c r="A670" s="36">
        <v>33446217</v>
      </c>
      <c r="B670" s="285" t="s">
        <v>42</v>
      </c>
      <c r="C670" s="224">
        <v>1000</v>
      </c>
      <c r="D670" s="394">
        <f t="shared" si="27"/>
        <v>1000</v>
      </c>
    </row>
    <row r="671" spans="1:4">
      <c r="A671" s="36">
        <v>33446218</v>
      </c>
      <c r="B671" s="285" t="s">
        <v>43</v>
      </c>
      <c r="C671" s="224">
        <v>2000</v>
      </c>
      <c r="D671" s="394">
        <f t="shared" si="27"/>
        <v>2000</v>
      </c>
    </row>
    <row r="672" spans="1:4">
      <c r="A672" s="36">
        <v>33446219</v>
      </c>
      <c r="B672" s="285" t="s">
        <v>44</v>
      </c>
      <c r="C672" s="224">
        <v>3000</v>
      </c>
      <c r="D672" s="394">
        <f t="shared" si="27"/>
        <v>3000</v>
      </c>
    </row>
    <row r="673" spans="1:4">
      <c r="A673" s="36">
        <v>33446220</v>
      </c>
      <c r="B673" s="285" t="s">
        <v>45</v>
      </c>
      <c r="C673" s="224">
        <v>1500</v>
      </c>
      <c r="D673" s="394">
        <f t="shared" si="27"/>
        <v>1500</v>
      </c>
    </row>
    <row r="674" spans="1:4">
      <c r="A674" s="36">
        <v>33446221</v>
      </c>
      <c r="B674" s="285" t="s">
        <v>46</v>
      </c>
      <c r="C674" s="224">
        <v>1000</v>
      </c>
      <c r="D674" s="394">
        <f t="shared" si="27"/>
        <v>1000</v>
      </c>
    </row>
    <row r="675" spans="1:4">
      <c r="A675" s="36">
        <v>33446222</v>
      </c>
      <c r="B675" s="285" t="s">
        <v>47</v>
      </c>
      <c r="C675" s="224">
        <v>1000</v>
      </c>
      <c r="D675" s="394">
        <f t="shared" si="27"/>
        <v>1000</v>
      </c>
    </row>
    <row r="676" spans="1:4">
      <c r="A676" s="36">
        <v>33448903</v>
      </c>
      <c r="B676" s="285" t="s">
        <v>479</v>
      </c>
      <c r="C676" s="224">
        <v>2500</v>
      </c>
      <c r="D676" s="394">
        <f t="shared" si="27"/>
        <v>2500</v>
      </c>
    </row>
    <row r="677" spans="1:4">
      <c r="A677" s="36">
        <v>33448904</v>
      </c>
      <c r="B677" s="285" t="s">
        <v>480</v>
      </c>
      <c r="C677" s="224">
        <v>2500</v>
      </c>
      <c r="D677" s="394">
        <f t="shared" si="27"/>
        <v>2500</v>
      </c>
    </row>
    <row r="678" spans="1:4">
      <c r="A678" s="36">
        <v>33448905</v>
      </c>
      <c r="B678" s="285" t="s">
        <v>260</v>
      </c>
      <c r="C678" s="224">
        <v>4500</v>
      </c>
      <c r="D678" s="394">
        <f t="shared" si="27"/>
        <v>4500</v>
      </c>
    </row>
    <row r="679" spans="1:4">
      <c r="A679" s="66"/>
      <c r="B679" s="57" t="s">
        <v>985</v>
      </c>
      <c r="C679" s="225">
        <f>SUM(C654:C678)</f>
        <v>206000</v>
      </c>
      <c r="D679" s="390"/>
    </row>
    <row r="680" spans="1:4">
      <c r="A680" s="69"/>
      <c r="B680" s="70"/>
      <c r="C680" s="226"/>
      <c r="D680" s="390"/>
    </row>
    <row r="681" spans="1:4">
      <c r="A681" s="37">
        <v>33464000</v>
      </c>
      <c r="B681" s="38" t="s">
        <v>204</v>
      </c>
      <c r="C681" s="231">
        <f>20000+3500</f>
        <v>23500</v>
      </c>
      <c r="D681" s="394">
        <f>+C681</f>
        <v>23500</v>
      </c>
    </row>
    <row r="682" spans="1:4">
      <c r="A682" s="37">
        <v>33464001</v>
      </c>
      <c r="B682" s="38" t="s">
        <v>269</v>
      </c>
      <c r="C682" s="231">
        <v>10000</v>
      </c>
      <c r="D682" s="394">
        <f>+C682</f>
        <v>10000</v>
      </c>
    </row>
    <row r="683" spans="1:4">
      <c r="A683" s="37">
        <v>33465000</v>
      </c>
      <c r="B683" s="38" t="s">
        <v>316</v>
      </c>
      <c r="C683" s="231">
        <v>500000</v>
      </c>
      <c r="D683" s="394">
        <f>+C683</f>
        <v>500000</v>
      </c>
    </row>
    <row r="684" spans="1:4">
      <c r="A684" s="63"/>
      <c r="B684" s="62" t="s">
        <v>985</v>
      </c>
      <c r="C684" s="232">
        <f>SUM(C681:C683)</f>
        <v>533500</v>
      </c>
      <c r="D684" s="390"/>
    </row>
    <row r="685" spans="1:4">
      <c r="A685" s="42"/>
      <c r="B685" s="42"/>
      <c r="C685" s="223"/>
      <c r="D685" s="390"/>
    </row>
    <row r="686" spans="1:4">
      <c r="A686" s="20"/>
      <c r="B686" s="55" t="s">
        <v>753</v>
      </c>
      <c r="C686" s="222"/>
      <c r="D686" s="390"/>
    </row>
    <row r="687" spans="1:4">
      <c r="A687" s="42"/>
      <c r="B687" s="142"/>
      <c r="C687" s="223"/>
      <c r="D687" s="390"/>
    </row>
    <row r="688" spans="1:4">
      <c r="A688" s="33">
        <v>33522611</v>
      </c>
      <c r="B688" s="286" t="s">
        <v>208</v>
      </c>
      <c r="C688" s="229">
        <v>20000</v>
      </c>
      <c r="D688" s="394">
        <f>+C688</f>
        <v>20000</v>
      </c>
    </row>
    <row r="689" spans="1:4">
      <c r="A689" s="33">
        <v>33522612</v>
      </c>
      <c r="B689" s="286" t="s">
        <v>261</v>
      </c>
      <c r="C689" s="229">
        <v>2000</v>
      </c>
      <c r="D689" s="394">
        <f>+C689</f>
        <v>2000</v>
      </c>
    </row>
    <row r="690" spans="1:4">
      <c r="A690" s="33">
        <v>33522613</v>
      </c>
      <c r="B690" s="286" t="s">
        <v>262</v>
      </c>
      <c r="C690" s="229">
        <v>6000</v>
      </c>
      <c r="D690" s="394">
        <f>+C690</f>
        <v>6000</v>
      </c>
    </row>
    <row r="691" spans="1:4">
      <c r="A691" s="33">
        <v>33522614</v>
      </c>
      <c r="B691" s="286" t="s">
        <v>263</v>
      </c>
      <c r="C691" s="229">
        <v>19000</v>
      </c>
      <c r="D691" s="394">
        <f>+C691</f>
        <v>19000</v>
      </c>
    </row>
    <row r="692" spans="1:4">
      <c r="A692" s="33">
        <v>33522615</v>
      </c>
      <c r="B692" s="286" t="s">
        <v>48</v>
      </c>
      <c r="C692" s="229">
        <v>2000</v>
      </c>
      <c r="D692" s="394">
        <f>+C692</f>
        <v>2000</v>
      </c>
    </row>
    <row r="693" spans="1:4">
      <c r="A693" s="33"/>
      <c r="B693" s="3" t="s">
        <v>985</v>
      </c>
      <c r="C693" s="226">
        <f>SUM(C688:C692)</f>
        <v>49000</v>
      </c>
      <c r="D693" s="390"/>
    </row>
    <row r="694" spans="1:4">
      <c r="A694" s="33"/>
      <c r="B694" s="3"/>
      <c r="C694" s="228"/>
      <c r="D694" s="390"/>
    </row>
    <row r="695" spans="1:4">
      <c r="A695" s="36">
        <v>33546200</v>
      </c>
      <c r="B695" s="285" t="s">
        <v>271</v>
      </c>
      <c r="C695" s="224">
        <v>4000</v>
      </c>
      <c r="D695" s="394">
        <f>+C695</f>
        <v>4000</v>
      </c>
    </row>
    <row r="696" spans="1:4">
      <c r="A696" s="36">
        <v>33546201</v>
      </c>
      <c r="B696" s="285" t="s">
        <v>272</v>
      </c>
      <c r="C696" s="224">
        <v>4000</v>
      </c>
      <c r="D696" s="394">
        <f t="shared" ref="D696:D704" si="28">+C696</f>
        <v>4000</v>
      </c>
    </row>
    <row r="697" spans="1:4">
      <c r="A697" s="36">
        <v>33546202</v>
      </c>
      <c r="B697" s="285" t="s">
        <v>273</v>
      </c>
      <c r="C697" s="224">
        <v>4000</v>
      </c>
      <c r="D697" s="394">
        <f t="shared" si="28"/>
        <v>4000</v>
      </c>
    </row>
    <row r="698" spans="1:4">
      <c r="A698" s="36">
        <v>33547901</v>
      </c>
      <c r="B698" s="285" t="s">
        <v>274</v>
      </c>
      <c r="C698" s="224">
        <v>8000</v>
      </c>
      <c r="D698" s="394">
        <f t="shared" si="28"/>
        <v>8000</v>
      </c>
    </row>
    <row r="699" spans="1:4">
      <c r="A699" s="36">
        <v>33547902</v>
      </c>
      <c r="B699" s="285" t="s">
        <v>275</v>
      </c>
      <c r="C699" s="224">
        <v>37000</v>
      </c>
      <c r="D699" s="394">
        <f t="shared" si="28"/>
        <v>37000</v>
      </c>
    </row>
    <row r="700" spans="1:4">
      <c r="A700" s="36">
        <v>33548900</v>
      </c>
      <c r="B700" s="285" t="s">
        <v>276</v>
      </c>
      <c r="C700" s="224">
        <v>77000</v>
      </c>
      <c r="D700" s="394">
        <f t="shared" si="28"/>
        <v>77000</v>
      </c>
    </row>
    <row r="701" spans="1:4">
      <c r="A701" s="36">
        <v>33548901</v>
      </c>
      <c r="B701" s="285" t="s">
        <v>277</v>
      </c>
      <c r="C701" s="224">
        <v>3500</v>
      </c>
      <c r="D701" s="394">
        <f t="shared" si="28"/>
        <v>3500</v>
      </c>
    </row>
    <row r="702" spans="1:4">
      <c r="A702" s="36">
        <v>33548902</v>
      </c>
      <c r="B702" s="285" t="s">
        <v>278</v>
      </c>
      <c r="C702" s="224">
        <v>4000</v>
      </c>
      <c r="D702" s="394">
        <f t="shared" si="28"/>
        <v>4000</v>
      </c>
    </row>
    <row r="703" spans="1:4">
      <c r="A703" s="36">
        <v>33548903</v>
      </c>
      <c r="B703" s="285" t="s">
        <v>49</v>
      </c>
      <c r="C703" s="224">
        <v>10000</v>
      </c>
      <c r="D703" s="394">
        <f t="shared" si="28"/>
        <v>10000</v>
      </c>
    </row>
    <row r="704" spans="1:4">
      <c r="A704" s="36">
        <v>33548904</v>
      </c>
      <c r="B704" s="285" t="s">
        <v>896</v>
      </c>
      <c r="C704" s="224">
        <v>3000</v>
      </c>
      <c r="D704" s="394">
        <f t="shared" si="28"/>
        <v>3000</v>
      </c>
    </row>
    <row r="705" spans="1:4">
      <c r="A705" s="36"/>
      <c r="B705" s="57" t="s">
        <v>985</v>
      </c>
      <c r="C705" s="225">
        <f>SUM(C695:C704)</f>
        <v>154500</v>
      </c>
      <c r="D705" s="390"/>
    </row>
    <row r="706" spans="1:4">
      <c r="A706" s="33"/>
      <c r="B706" s="3"/>
      <c r="C706" s="228"/>
      <c r="D706" s="390"/>
    </row>
    <row r="707" spans="1:4">
      <c r="A707" s="20"/>
      <c r="B707" s="55" t="s">
        <v>712</v>
      </c>
      <c r="C707" s="222"/>
      <c r="D707" s="390"/>
    </row>
    <row r="708" spans="1:4">
      <c r="A708" s="33"/>
      <c r="B708" s="3"/>
      <c r="C708" s="228"/>
      <c r="D708" s="390"/>
    </row>
    <row r="709" spans="1:4">
      <c r="A709" s="33">
        <v>33622000</v>
      </c>
      <c r="B709" s="286" t="s">
        <v>167</v>
      </c>
      <c r="C709" s="229">
        <v>200</v>
      </c>
      <c r="D709" s="394">
        <f t="shared" ref="D709:D720" si="29">+C709</f>
        <v>200</v>
      </c>
    </row>
    <row r="710" spans="1:4">
      <c r="A710" s="33">
        <v>33622103</v>
      </c>
      <c r="B710" s="286" t="s">
        <v>279</v>
      </c>
      <c r="C710" s="229">
        <v>200</v>
      </c>
      <c r="D710" s="394">
        <f t="shared" si="29"/>
        <v>200</v>
      </c>
    </row>
    <row r="711" spans="1:4">
      <c r="A711" s="33">
        <v>33622107</v>
      </c>
      <c r="B711" s="286" t="s">
        <v>713</v>
      </c>
      <c r="C711" s="229">
        <v>1800</v>
      </c>
      <c r="D711" s="394">
        <f t="shared" si="29"/>
        <v>1800</v>
      </c>
    </row>
    <row r="712" spans="1:4">
      <c r="A712" s="33">
        <v>33622606</v>
      </c>
      <c r="B712" s="286" t="s">
        <v>488</v>
      </c>
      <c r="C712" s="229">
        <v>3000</v>
      </c>
      <c r="D712" s="394">
        <f t="shared" si="29"/>
        <v>3000</v>
      </c>
    </row>
    <row r="713" spans="1:4">
      <c r="A713" s="33">
        <v>33622610</v>
      </c>
      <c r="B713" s="286" t="s">
        <v>963</v>
      </c>
      <c r="C713" s="229">
        <v>900</v>
      </c>
      <c r="D713" s="394">
        <f t="shared" si="29"/>
        <v>900</v>
      </c>
    </row>
    <row r="714" spans="1:4">
      <c r="A714" s="33">
        <v>33622699</v>
      </c>
      <c r="B714" s="286" t="s">
        <v>714</v>
      </c>
      <c r="C714" s="229">
        <v>1000</v>
      </c>
      <c r="D714" s="394">
        <f t="shared" si="29"/>
        <v>1000</v>
      </c>
    </row>
    <row r="715" spans="1:4" ht="12" customHeight="1">
      <c r="A715" s="33">
        <v>33622707</v>
      </c>
      <c r="B715" s="286" t="s">
        <v>1060</v>
      </c>
      <c r="C715" s="229">
        <v>4000</v>
      </c>
      <c r="D715" s="394">
        <f t="shared" si="29"/>
        <v>4000</v>
      </c>
    </row>
    <row r="716" spans="1:4">
      <c r="A716" s="33">
        <v>33622709</v>
      </c>
      <c r="B716" s="286" t="s">
        <v>547</v>
      </c>
      <c r="C716" s="229">
        <v>9000</v>
      </c>
      <c r="D716" s="394">
        <f t="shared" si="29"/>
        <v>9000</v>
      </c>
    </row>
    <row r="717" spans="1:4">
      <c r="A717" s="33">
        <v>33622710</v>
      </c>
      <c r="B717" s="286" t="s">
        <v>280</v>
      </c>
      <c r="C717" s="229">
        <v>9000</v>
      </c>
      <c r="D717" s="394">
        <f t="shared" si="29"/>
        <v>9000</v>
      </c>
    </row>
    <row r="718" spans="1:4">
      <c r="A718" s="33">
        <v>33622711</v>
      </c>
      <c r="B718" s="286" t="s">
        <v>281</v>
      </c>
      <c r="C718" s="229">
        <v>2000</v>
      </c>
      <c r="D718" s="394">
        <f t="shared" si="29"/>
        <v>2000</v>
      </c>
    </row>
    <row r="719" spans="1:4">
      <c r="A719" s="33">
        <v>33622712</v>
      </c>
      <c r="B719" s="286" t="s">
        <v>285</v>
      </c>
      <c r="C719" s="229">
        <v>4000</v>
      </c>
      <c r="D719" s="394">
        <f t="shared" si="29"/>
        <v>4000</v>
      </c>
    </row>
    <row r="720" spans="1:4">
      <c r="A720" s="33">
        <v>33622713</v>
      </c>
      <c r="B720" s="286" t="s">
        <v>50</v>
      </c>
      <c r="C720" s="229">
        <v>15000</v>
      </c>
      <c r="D720" s="394">
        <f t="shared" si="29"/>
        <v>15000</v>
      </c>
    </row>
    <row r="721" spans="1:4">
      <c r="A721" s="33"/>
      <c r="B721" s="3" t="s">
        <v>985</v>
      </c>
      <c r="C721" s="226">
        <f>SUM(C709:C720)</f>
        <v>50100</v>
      </c>
      <c r="D721" s="390"/>
    </row>
    <row r="722" spans="1:4">
      <c r="A722" s="33"/>
      <c r="B722" s="3"/>
      <c r="C722" s="228"/>
      <c r="D722" s="390"/>
    </row>
    <row r="723" spans="1:4">
      <c r="A723" s="36">
        <v>33648900</v>
      </c>
      <c r="B723" s="285" t="s">
        <v>868</v>
      </c>
      <c r="C723" s="224">
        <v>10000</v>
      </c>
      <c r="D723" s="394">
        <f>+C723</f>
        <v>10000</v>
      </c>
    </row>
    <row r="724" spans="1:4">
      <c r="A724" s="66"/>
      <c r="B724" s="57" t="s">
        <v>985</v>
      </c>
      <c r="C724" s="225">
        <f>SUM(C723:C723)</f>
        <v>10000</v>
      </c>
      <c r="D724" s="390"/>
    </row>
    <row r="725" spans="1:4">
      <c r="A725" s="69"/>
      <c r="B725" s="70"/>
      <c r="C725" s="228"/>
      <c r="D725" s="390"/>
    </row>
    <row r="726" spans="1:4">
      <c r="A726" s="37">
        <v>33660000</v>
      </c>
      <c r="B726" s="38" t="s">
        <v>51</v>
      </c>
      <c r="C726" s="231">
        <v>36000</v>
      </c>
      <c r="D726" s="394">
        <f>+C726</f>
        <v>36000</v>
      </c>
    </row>
    <row r="727" spans="1:4">
      <c r="A727" s="37">
        <v>33662700</v>
      </c>
      <c r="B727" s="38" t="s">
        <v>270</v>
      </c>
      <c r="C727" s="231">
        <v>18000</v>
      </c>
      <c r="D727" s="394">
        <f>+C727</f>
        <v>18000</v>
      </c>
    </row>
    <row r="728" spans="1:4">
      <c r="A728" s="63"/>
      <c r="B728" s="62" t="s">
        <v>985</v>
      </c>
      <c r="C728" s="232">
        <f>SUM(C726:C727)</f>
        <v>54000</v>
      </c>
      <c r="D728" s="390"/>
    </row>
    <row r="729" spans="1:4">
      <c r="A729" s="69"/>
      <c r="B729" s="70"/>
      <c r="C729" s="228"/>
      <c r="D729" s="390"/>
    </row>
    <row r="730" spans="1:4">
      <c r="A730" s="40">
        <v>33678902</v>
      </c>
      <c r="B730" s="41" t="s">
        <v>284</v>
      </c>
      <c r="C730" s="235">
        <f>100000-40000</f>
        <v>60000</v>
      </c>
      <c r="D730" s="394">
        <f>+C730</f>
        <v>60000</v>
      </c>
    </row>
    <row r="731" spans="1:4">
      <c r="A731" s="40">
        <v>33678903</v>
      </c>
      <c r="B731" s="41" t="s">
        <v>228</v>
      </c>
      <c r="C731" s="235">
        <v>181351</v>
      </c>
      <c r="D731" s="394">
        <f>+C731</f>
        <v>181351</v>
      </c>
    </row>
    <row r="732" spans="1:4">
      <c r="A732" s="40">
        <v>33678904</v>
      </c>
      <c r="B732" s="41" t="s">
        <v>113</v>
      </c>
      <c r="C732" s="235">
        <v>120000</v>
      </c>
      <c r="D732" s="394">
        <f>+C732</f>
        <v>120000</v>
      </c>
    </row>
    <row r="733" spans="1:4">
      <c r="A733" s="68"/>
      <c r="B733" s="58" t="s">
        <v>985</v>
      </c>
      <c r="C733" s="236">
        <f>SUM(C730:C732)</f>
        <v>361351</v>
      </c>
      <c r="D733" s="390"/>
    </row>
    <row r="734" spans="1:4">
      <c r="A734" s="69"/>
      <c r="B734" s="70"/>
      <c r="C734" s="228"/>
      <c r="D734" s="390"/>
    </row>
    <row r="735" spans="1:4">
      <c r="A735" s="20"/>
      <c r="B735" s="55" t="s">
        <v>754</v>
      </c>
      <c r="C735" s="222"/>
      <c r="D735" s="390"/>
    </row>
    <row r="736" spans="1:4">
      <c r="A736" s="42"/>
      <c r="B736" s="42"/>
      <c r="C736" s="223"/>
      <c r="D736" s="390"/>
    </row>
    <row r="737" spans="1:4">
      <c r="A737" s="33">
        <v>33822610</v>
      </c>
      <c r="B737" s="286" t="s">
        <v>52</v>
      </c>
      <c r="C737" s="229">
        <v>25000</v>
      </c>
      <c r="D737" s="394">
        <f>+C737</f>
        <v>25000</v>
      </c>
    </row>
    <row r="738" spans="1:4">
      <c r="A738" s="33"/>
      <c r="B738" s="3" t="s">
        <v>985</v>
      </c>
      <c r="C738" s="226">
        <f>SUM(C737)</f>
        <v>25000</v>
      </c>
      <c r="D738" s="390"/>
    </row>
    <row r="739" spans="1:4">
      <c r="A739" s="42"/>
      <c r="B739" s="42"/>
      <c r="C739" s="223"/>
      <c r="D739" s="390"/>
    </row>
    <row r="740" spans="1:4">
      <c r="A740" s="36">
        <v>33846201</v>
      </c>
      <c r="B740" s="285" t="s">
        <v>286</v>
      </c>
      <c r="C740" s="224">
        <v>10000</v>
      </c>
      <c r="D740" s="394">
        <f t="shared" ref="D740:D751" si="30">+C740</f>
        <v>10000</v>
      </c>
    </row>
    <row r="741" spans="1:4">
      <c r="A741" s="36">
        <v>33846202</v>
      </c>
      <c r="B741" s="285" t="s">
        <v>53</v>
      </c>
      <c r="C741" s="224">
        <v>2000</v>
      </c>
      <c r="D741" s="394">
        <f t="shared" si="30"/>
        <v>2000</v>
      </c>
    </row>
    <row r="742" spans="1:4">
      <c r="A742" s="36">
        <v>33846204</v>
      </c>
      <c r="B742" s="285" t="s">
        <v>54</v>
      </c>
      <c r="C742" s="224">
        <v>1500</v>
      </c>
      <c r="D742" s="394">
        <f t="shared" si="30"/>
        <v>1500</v>
      </c>
    </row>
    <row r="743" spans="1:4">
      <c r="A743" s="36">
        <v>33846205</v>
      </c>
      <c r="B743" s="285" t="s">
        <v>55</v>
      </c>
      <c r="C743" s="224">
        <v>1500</v>
      </c>
      <c r="D743" s="394">
        <f t="shared" si="30"/>
        <v>1500</v>
      </c>
    </row>
    <row r="744" spans="1:4">
      <c r="A744" s="36">
        <v>33846206</v>
      </c>
      <c r="B744" s="285" t="s">
        <v>56</v>
      </c>
      <c r="C744" s="224">
        <v>1500</v>
      </c>
      <c r="D744" s="394">
        <f t="shared" si="30"/>
        <v>1500</v>
      </c>
    </row>
    <row r="745" spans="1:4">
      <c r="A745" s="36">
        <v>33846207</v>
      </c>
      <c r="B745" s="285" t="s">
        <v>57</v>
      </c>
      <c r="C745" s="224">
        <v>1500</v>
      </c>
      <c r="D745" s="394">
        <f t="shared" si="30"/>
        <v>1500</v>
      </c>
    </row>
    <row r="746" spans="1:4">
      <c r="A746" s="36">
        <v>33846208</v>
      </c>
      <c r="B746" s="285" t="s">
        <v>58</v>
      </c>
      <c r="C746" s="224">
        <v>1500</v>
      </c>
      <c r="D746" s="394">
        <f t="shared" si="30"/>
        <v>1500</v>
      </c>
    </row>
    <row r="747" spans="1:4">
      <c r="A747" s="36">
        <v>33846209</v>
      </c>
      <c r="B747" s="285" t="s">
        <v>59</v>
      </c>
      <c r="C747" s="224">
        <v>1500</v>
      </c>
      <c r="D747" s="394">
        <f t="shared" si="30"/>
        <v>1500</v>
      </c>
    </row>
    <row r="748" spans="1:4">
      <c r="A748" s="36">
        <v>33846210</v>
      </c>
      <c r="B748" s="285" t="s">
        <v>60</v>
      </c>
      <c r="C748" s="224">
        <v>1000</v>
      </c>
      <c r="D748" s="394">
        <f t="shared" si="30"/>
        <v>1000</v>
      </c>
    </row>
    <row r="749" spans="1:4">
      <c r="A749" s="36">
        <v>33846211</v>
      </c>
      <c r="B749" s="285" t="s">
        <v>220</v>
      </c>
      <c r="C749" s="224">
        <v>2000</v>
      </c>
      <c r="D749" s="394">
        <f t="shared" si="30"/>
        <v>2000</v>
      </c>
    </row>
    <row r="750" spans="1:4">
      <c r="A750" s="36">
        <v>33846212</v>
      </c>
      <c r="B750" s="285" t="s">
        <v>221</v>
      </c>
      <c r="C750" s="224">
        <v>2000</v>
      </c>
      <c r="D750" s="394">
        <f t="shared" si="30"/>
        <v>2000</v>
      </c>
    </row>
    <row r="751" spans="1:4">
      <c r="A751" s="36">
        <v>33848900</v>
      </c>
      <c r="B751" s="285" t="s">
        <v>61</v>
      </c>
      <c r="C751" s="224">
        <v>1500</v>
      </c>
      <c r="D751" s="394">
        <f t="shared" si="30"/>
        <v>1500</v>
      </c>
    </row>
    <row r="752" spans="1:4">
      <c r="A752" s="36"/>
      <c r="B752" s="57" t="s">
        <v>985</v>
      </c>
      <c r="C752" s="225">
        <f>SUM(C740:C751)</f>
        <v>27500</v>
      </c>
      <c r="D752" s="390"/>
    </row>
    <row r="753" spans="1:4">
      <c r="A753" s="69"/>
      <c r="B753" s="70"/>
      <c r="C753" s="228"/>
      <c r="D753" s="390"/>
    </row>
    <row r="754" spans="1:4">
      <c r="A754" s="20"/>
      <c r="B754" s="55" t="s">
        <v>332</v>
      </c>
      <c r="C754" s="222"/>
      <c r="D754" s="390"/>
    </row>
    <row r="755" spans="1:4">
      <c r="A755" s="69"/>
      <c r="B755" s="70"/>
      <c r="C755" s="228"/>
      <c r="D755" s="390"/>
    </row>
    <row r="756" spans="1:4">
      <c r="A756" s="33">
        <v>33920200</v>
      </c>
      <c r="B756" s="286" t="s">
        <v>62</v>
      </c>
      <c r="C756" s="229">
        <v>1500</v>
      </c>
      <c r="D756" s="394">
        <f>+C756</f>
        <v>1500</v>
      </c>
    </row>
    <row r="757" spans="1:4">
      <c r="A757" s="33">
        <v>33921600</v>
      </c>
      <c r="B757" s="286" t="s">
        <v>338</v>
      </c>
      <c r="C757" s="229">
        <v>500</v>
      </c>
      <c r="D757" s="394">
        <f t="shared" ref="D757:D768" si="31">+C757</f>
        <v>500</v>
      </c>
    </row>
    <row r="758" spans="1:4">
      <c r="A758" s="33">
        <v>33922000</v>
      </c>
      <c r="B758" s="286" t="s">
        <v>755</v>
      </c>
      <c r="C758" s="229">
        <v>1000</v>
      </c>
      <c r="D758" s="394">
        <f t="shared" si="31"/>
        <v>1000</v>
      </c>
    </row>
    <row r="759" spans="1:4">
      <c r="A759" s="33">
        <v>33922001</v>
      </c>
      <c r="B759" s="286" t="s">
        <v>727</v>
      </c>
      <c r="C759" s="229">
        <v>200</v>
      </c>
      <c r="D759" s="394">
        <f t="shared" si="31"/>
        <v>200</v>
      </c>
    </row>
    <row r="760" spans="1:4">
      <c r="A760" s="33">
        <v>33922201</v>
      </c>
      <c r="B760" s="286" t="s">
        <v>756</v>
      </c>
      <c r="C760" s="229">
        <v>100</v>
      </c>
      <c r="D760" s="394">
        <f t="shared" si="31"/>
        <v>100</v>
      </c>
    </row>
    <row r="761" spans="1:4">
      <c r="A761" s="33">
        <v>33922600</v>
      </c>
      <c r="B761" s="286" t="s">
        <v>758</v>
      </c>
      <c r="C761" s="229">
        <v>3500</v>
      </c>
      <c r="D761" s="394">
        <f t="shared" si="31"/>
        <v>3500</v>
      </c>
    </row>
    <row r="762" spans="1:4">
      <c r="A762" s="33">
        <v>33922602</v>
      </c>
      <c r="B762" s="286" t="s">
        <v>757</v>
      </c>
      <c r="C762" s="229">
        <v>2000</v>
      </c>
      <c r="D762" s="394">
        <f t="shared" si="31"/>
        <v>2000</v>
      </c>
    </row>
    <row r="763" spans="1:4">
      <c r="A763" s="33">
        <v>33922610</v>
      </c>
      <c r="B763" s="286" t="s">
        <v>759</v>
      </c>
      <c r="C763" s="229">
        <v>25000</v>
      </c>
      <c r="D763" s="394">
        <f t="shared" si="31"/>
        <v>25000</v>
      </c>
    </row>
    <row r="764" spans="1:4">
      <c r="A764" s="33">
        <v>33922611</v>
      </c>
      <c r="B764" s="286" t="s">
        <v>760</v>
      </c>
      <c r="C764" s="229">
        <v>9000</v>
      </c>
      <c r="D764" s="394">
        <f t="shared" si="31"/>
        <v>9000</v>
      </c>
    </row>
    <row r="765" spans="1:4">
      <c r="A765" s="33">
        <v>33922612</v>
      </c>
      <c r="B765" s="286" t="s">
        <v>334</v>
      </c>
      <c r="C765" s="229">
        <v>10000</v>
      </c>
      <c r="D765" s="394">
        <f t="shared" si="31"/>
        <v>10000</v>
      </c>
    </row>
    <row r="766" spans="1:4">
      <c r="A766" s="33">
        <v>33922613</v>
      </c>
      <c r="B766" s="286" t="s">
        <v>336</v>
      </c>
      <c r="C766" s="229">
        <v>4500</v>
      </c>
      <c r="D766" s="394">
        <f t="shared" si="31"/>
        <v>4500</v>
      </c>
    </row>
    <row r="767" spans="1:4">
      <c r="A767" s="33">
        <v>33922614</v>
      </c>
      <c r="B767" s="286" t="s">
        <v>337</v>
      </c>
      <c r="C767" s="229">
        <v>1200</v>
      </c>
      <c r="D767" s="394">
        <f t="shared" si="31"/>
        <v>1200</v>
      </c>
    </row>
    <row r="768" spans="1:4">
      <c r="A768" s="33">
        <v>33922707</v>
      </c>
      <c r="B768" s="286" t="s">
        <v>63</v>
      </c>
      <c r="C768" s="229">
        <v>3200</v>
      </c>
      <c r="D768" s="394">
        <f t="shared" si="31"/>
        <v>3200</v>
      </c>
    </row>
    <row r="769" spans="1:4">
      <c r="A769" s="69"/>
      <c r="B769" s="305" t="s">
        <v>985</v>
      </c>
      <c r="C769" s="306">
        <f>SUM(C756:C768)</f>
        <v>61700</v>
      </c>
      <c r="D769" s="390"/>
    </row>
    <row r="770" spans="1:4">
      <c r="A770" s="268"/>
      <c r="B770" s="269"/>
      <c r="C770" s="270"/>
      <c r="D770" s="390"/>
    </row>
    <row r="771" spans="1:4">
      <c r="A771" s="36">
        <v>33948101</v>
      </c>
      <c r="B771" s="285" t="s">
        <v>333</v>
      </c>
      <c r="C771" s="224">
        <v>15000</v>
      </c>
      <c r="D771" s="394">
        <f>+C771</f>
        <v>15000</v>
      </c>
    </row>
    <row r="772" spans="1:4">
      <c r="A772" s="36">
        <v>33948103</v>
      </c>
      <c r="B772" s="285" t="s">
        <v>335</v>
      </c>
      <c r="C772" s="224">
        <v>3000</v>
      </c>
      <c r="D772" s="394">
        <f>+C772</f>
        <v>3000</v>
      </c>
    </row>
    <row r="773" spans="1:4">
      <c r="A773" s="66"/>
      <c r="B773" s="57" t="s">
        <v>985</v>
      </c>
      <c r="C773" s="225">
        <f>SUM(C771:C772)</f>
        <v>18000</v>
      </c>
      <c r="D773" s="390"/>
    </row>
    <row r="774" spans="1:4">
      <c r="A774" s="42"/>
      <c r="B774" s="42"/>
      <c r="C774" s="223"/>
      <c r="D774" s="390"/>
    </row>
    <row r="775" spans="1:4">
      <c r="A775" s="37">
        <v>33962500</v>
      </c>
      <c r="B775" s="38" t="s">
        <v>554</v>
      </c>
      <c r="C775" s="304">
        <v>2000</v>
      </c>
      <c r="D775" s="394">
        <f>+C775</f>
        <v>2000</v>
      </c>
    </row>
    <row r="776" spans="1:4">
      <c r="A776" s="37">
        <v>33762600</v>
      </c>
      <c r="B776" s="38" t="s">
        <v>903</v>
      </c>
      <c r="C776" s="304">
        <v>500</v>
      </c>
      <c r="D776" s="394">
        <f>+C776</f>
        <v>500</v>
      </c>
    </row>
    <row r="777" spans="1:4">
      <c r="A777" s="37">
        <v>33962700</v>
      </c>
      <c r="B777" s="38" t="s">
        <v>340</v>
      </c>
      <c r="C777" s="304">
        <v>79448.149999999994</v>
      </c>
      <c r="D777" s="394">
        <f>+C777</f>
        <v>79448.149999999994</v>
      </c>
    </row>
    <row r="778" spans="1:4">
      <c r="A778" s="37">
        <v>33965000</v>
      </c>
      <c r="B778" s="38" t="s">
        <v>339</v>
      </c>
      <c r="C778" s="304">
        <v>2500</v>
      </c>
      <c r="D778" s="394">
        <f>+C778</f>
        <v>2500</v>
      </c>
    </row>
    <row r="779" spans="1:4">
      <c r="A779" s="63"/>
      <c r="B779" s="62" t="s">
        <v>985</v>
      </c>
      <c r="C779" s="232">
        <f>SUM(C775:C778)</f>
        <v>84448.15</v>
      </c>
      <c r="D779" s="390"/>
    </row>
    <row r="780" spans="1:4">
      <c r="A780" s="42"/>
      <c r="B780" s="42"/>
      <c r="C780" s="223"/>
      <c r="D780" s="390"/>
    </row>
    <row r="781" spans="1:4">
      <c r="A781" s="20"/>
      <c r="B781" s="55" t="s">
        <v>762</v>
      </c>
      <c r="C781" s="222"/>
      <c r="D781" s="390"/>
    </row>
    <row r="782" spans="1:4">
      <c r="A782" s="42"/>
      <c r="B782" s="42"/>
      <c r="C782" s="223"/>
      <c r="D782" s="390"/>
    </row>
    <row r="783" spans="1:4">
      <c r="A783" s="193">
        <v>34012000</v>
      </c>
      <c r="B783" s="339" t="s">
        <v>296</v>
      </c>
      <c r="C783" s="340">
        <v>15231.71</v>
      </c>
      <c r="D783" s="397">
        <f>+C783</f>
        <v>15231.71</v>
      </c>
    </row>
    <row r="784" spans="1:4">
      <c r="A784" s="193">
        <v>34012004</v>
      </c>
      <c r="B784" s="339" t="s">
        <v>377</v>
      </c>
      <c r="C784" s="340">
        <v>8467.7000000000007</v>
      </c>
      <c r="D784" s="397">
        <f t="shared" ref="D784:D793" si="32">+C784</f>
        <v>8467.7000000000007</v>
      </c>
    </row>
    <row r="785" spans="1:4">
      <c r="A785" s="193">
        <v>34012006</v>
      </c>
      <c r="B785" s="339" t="s">
        <v>297</v>
      </c>
      <c r="C785" s="340">
        <v>9606.2999999999993</v>
      </c>
      <c r="D785" s="397">
        <f t="shared" si="32"/>
        <v>9606.2999999999993</v>
      </c>
    </row>
    <row r="786" spans="1:4">
      <c r="A786" s="193">
        <v>34012100</v>
      </c>
      <c r="B786" s="339" t="s">
        <v>379</v>
      </c>
      <c r="C786" s="340">
        <v>18963</v>
      </c>
      <c r="D786" s="397">
        <f t="shared" si="32"/>
        <v>18963</v>
      </c>
    </row>
    <row r="787" spans="1:4">
      <c r="A787" s="193">
        <v>34012101</v>
      </c>
      <c r="B787" s="339" t="s">
        <v>381</v>
      </c>
      <c r="C787" s="340">
        <v>23324.28</v>
      </c>
      <c r="D787" s="397">
        <f t="shared" si="32"/>
        <v>23324.28</v>
      </c>
    </row>
    <row r="788" spans="1:4">
      <c r="A788" s="193">
        <v>34012103</v>
      </c>
      <c r="B788" s="339" t="s">
        <v>708</v>
      </c>
      <c r="C788" s="340">
        <v>14153.44</v>
      </c>
      <c r="D788" s="397">
        <f t="shared" si="32"/>
        <v>14153.44</v>
      </c>
    </row>
    <row r="789" spans="1:4">
      <c r="A789" s="193">
        <v>34013000</v>
      </c>
      <c r="B789" s="339" t="s">
        <v>383</v>
      </c>
      <c r="C789" s="340">
        <v>281536.12</v>
      </c>
      <c r="D789" s="397">
        <f t="shared" si="32"/>
        <v>281536.12</v>
      </c>
    </row>
    <row r="790" spans="1:4">
      <c r="A790" s="193">
        <v>34013002</v>
      </c>
      <c r="B790" s="339" t="s">
        <v>397</v>
      </c>
      <c r="C790" s="340">
        <v>428211.65</v>
      </c>
      <c r="D790" s="397">
        <f t="shared" si="32"/>
        <v>428211.65</v>
      </c>
    </row>
    <row r="791" spans="1:4">
      <c r="A791" s="193">
        <v>34013100</v>
      </c>
      <c r="B791" s="339" t="s">
        <v>1140</v>
      </c>
      <c r="C791" s="340">
        <v>14048.43</v>
      </c>
      <c r="D791" s="397">
        <f t="shared" si="32"/>
        <v>14048.43</v>
      </c>
    </row>
    <row r="792" spans="1:4">
      <c r="A792" s="193">
        <v>34015000</v>
      </c>
      <c r="B792" s="339" t="s">
        <v>541</v>
      </c>
      <c r="C792" s="340">
        <v>5056.5600000000004</v>
      </c>
      <c r="D792" s="397">
        <f t="shared" si="32"/>
        <v>5056.5600000000004</v>
      </c>
    </row>
    <row r="793" spans="1:4">
      <c r="A793" s="193">
        <v>34016000</v>
      </c>
      <c r="B793" s="339" t="s">
        <v>385</v>
      </c>
      <c r="C793" s="340">
        <v>269369.23</v>
      </c>
      <c r="D793" s="397">
        <f t="shared" si="32"/>
        <v>269369.23</v>
      </c>
    </row>
    <row r="794" spans="1:4">
      <c r="A794" s="52"/>
      <c r="B794" s="4" t="s">
        <v>985</v>
      </c>
      <c r="C794" s="239">
        <f>SUM(C783:C793)</f>
        <v>1087968.42</v>
      </c>
      <c r="D794" s="390"/>
    </row>
    <row r="795" spans="1:4">
      <c r="A795" s="42"/>
      <c r="B795" s="42"/>
      <c r="C795" s="223"/>
      <c r="D795" s="390"/>
    </row>
    <row r="796" spans="1:4">
      <c r="A796" s="20"/>
      <c r="B796" s="55" t="s">
        <v>762</v>
      </c>
      <c r="C796" s="222"/>
      <c r="D796" s="390"/>
    </row>
    <row r="797" spans="1:4">
      <c r="A797" s="42"/>
      <c r="B797" s="42"/>
      <c r="C797" s="223"/>
      <c r="D797" s="390"/>
    </row>
    <row r="798" spans="1:4">
      <c r="A798" s="33">
        <v>34020201</v>
      </c>
      <c r="B798" s="115" t="s">
        <v>298</v>
      </c>
      <c r="C798" s="307">
        <v>16500</v>
      </c>
      <c r="D798" s="394">
        <f>+C798</f>
        <v>16500</v>
      </c>
    </row>
    <row r="799" spans="1:4">
      <c r="A799" s="33">
        <v>34021200</v>
      </c>
      <c r="B799" s="115" t="s">
        <v>299</v>
      </c>
      <c r="C799" s="307">
        <v>18000</v>
      </c>
      <c r="D799" s="394">
        <f t="shared" ref="D799:D806" si="33">+C799</f>
        <v>18000</v>
      </c>
    </row>
    <row r="800" spans="1:4">
      <c r="A800" s="33">
        <v>34022000</v>
      </c>
      <c r="B800" s="115" t="s">
        <v>209</v>
      </c>
      <c r="C800" s="307">
        <v>1000</v>
      </c>
      <c r="D800" s="394">
        <f t="shared" si="33"/>
        <v>1000</v>
      </c>
    </row>
    <row r="801" spans="1:4">
      <c r="A801" s="33">
        <v>34022002</v>
      </c>
      <c r="B801" s="115" t="s">
        <v>300</v>
      </c>
      <c r="C801" s="307">
        <v>3000</v>
      </c>
      <c r="D801" s="394">
        <f t="shared" si="33"/>
        <v>3000</v>
      </c>
    </row>
    <row r="802" spans="1:4">
      <c r="A802" s="33">
        <v>34022104</v>
      </c>
      <c r="B802" s="115" t="s">
        <v>1134</v>
      </c>
      <c r="C802" s="307">
        <v>1500</v>
      </c>
      <c r="D802" s="394">
        <f t="shared" si="33"/>
        <v>1500</v>
      </c>
    </row>
    <row r="803" spans="1:4">
      <c r="A803" s="33">
        <v>34022199</v>
      </c>
      <c r="B803" s="115" t="s">
        <v>352</v>
      </c>
      <c r="C803" s="307">
        <v>9000</v>
      </c>
      <c r="D803" s="394">
        <f t="shared" si="33"/>
        <v>9000</v>
      </c>
    </row>
    <row r="804" spans="1:4">
      <c r="A804" s="33">
        <v>34022300</v>
      </c>
      <c r="B804" s="115" t="s">
        <v>1136</v>
      </c>
      <c r="C804" s="307">
        <v>1000</v>
      </c>
      <c r="D804" s="394">
        <f t="shared" si="33"/>
        <v>1000</v>
      </c>
    </row>
    <row r="805" spans="1:4">
      <c r="A805" s="33">
        <v>34022699</v>
      </c>
      <c r="B805" s="115" t="s">
        <v>301</v>
      </c>
      <c r="C805" s="307">
        <v>8000</v>
      </c>
      <c r="D805" s="394">
        <f t="shared" si="33"/>
        <v>8000</v>
      </c>
    </row>
    <row r="806" spans="1:4">
      <c r="A806" s="65">
        <v>34022706</v>
      </c>
      <c r="B806" s="115" t="s">
        <v>1060</v>
      </c>
      <c r="C806" s="244">
        <v>6000</v>
      </c>
      <c r="D806" s="394">
        <f t="shared" si="33"/>
        <v>6000</v>
      </c>
    </row>
    <row r="807" spans="1:4">
      <c r="A807" s="59"/>
      <c r="B807" s="70" t="s">
        <v>985</v>
      </c>
      <c r="C807" s="226">
        <f>SUM(C798:C806)</f>
        <v>64000</v>
      </c>
      <c r="D807" s="390"/>
    </row>
    <row r="808" spans="1:4">
      <c r="A808" s="42"/>
      <c r="B808" s="3"/>
      <c r="C808" s="244"/>
      <c r="D808" s="390"/>
    </row>
    <row r="809" spans="1:4">
      <c r="A809" s="20"/>
      <c r="B809" s="55" t="s">
        <v>763</v>
      </c>
      <c r="C809" s="222"/>
      <c r="D809" s="390"/>
    </row>
    <row r="810" spans="1:4">
      <c r="A810" s="42"/>
      <c r="B810" s="3"/>
      <c r="C810" s="244"/>
      <c r="D810" s="390"/>
    </row>
    <row r="811" spans="1:4">
      <c r="A811" s="33">
        <v>34122401</v>
      </c>
      <c r="B811" s="286" t="s">
        <v>302</v>
      </c>
      <c r="C811" s="229">
        <v>47879.79</v>
      </c>
      <c r="D811" s="394">
        <f>+C811</f>
        <v>47879.79</v>
      </c>
    </row>
    <row r="812" spans="1:4">
      <c r="A812" s="33">
        <v>34122500</v>
      </c>
      <c r="B812" s="286" t="s">
        <v>959</v>
      </c>
      <c r="C812" s="229">
        <v>3050</v>
      </c>
      <c r="D812" s="394">
        <f t="shared" ref="D812:D832" si="34">+C812</f>
        <v>3050</v>
      </c>
    </row>
    <row r="813" spans="1:4">
      <c r="A813" s="33">
        <v>34122502</v>
      </c>
      <c r="B813" s="286" t="s">
        <v>303</v>
      </c>
      <c r="C813" s="229">
        <v>600</v>
      </c>
      <c r="D813" s="394">
        <f t="shared" si="34"/>
        <v>600</v>
      </c>
    </row>
    <row r="814" spans="1:4">
      <c r="A814" s="33">
        <v>34122602</v>
      </c>
      <c r="B814" s="286" t="s">
        <v>210</v>
      </c>
      <c r="C814" s="229">
        <v>4000</v>
      </c>
      <c r="D814" s="394">
        <f t="shared" si="34"/>
        <v>4000</v>
      </c>
    </row>
    <row r="815" spans="1:4">
      <c r="A815" s="33">
        <v>34122603</v>
      </c>
      <c r="B815" s="286" t="s">
        <v>960</v>
      </c>
      <c r="C815" s="229">
        <v>425</v>
      </c>
      <c r="D815" s="394">
        <f t="shared" si="34"/>
        <v>425</v>
      </c>
    </row>
    <row r="816" spans="1:4">
      <c r="A816" s="33">
        <v>34122606</v>
      </c>
      <c r="B816" s="286" t="s">
        <v>64</v>
      </c>
      <c r="C816" s="229">
        <v>10000</v>
      </c>
      <c r="D816" s="394">
        <f t="shared" si="34"/>
        <v>10000</v>
      </c>
    </row>
    <row r="817" spans="1:4">
      <c r="A817" s="33">
        <v>34122611</v>
      </c>
      <c r="B817" s="286" t="s">
        <v>304</v>
      </c>
      <c r="C817" s="229">
        <v>8000</v>
      </c>
      <c r="D817" s="394">
        <f t="shared" si="34"/>
        <v>8000</v>
      </c>
    </row>
    <row r="818" spans="1:4">
      <c r="A818" s="33">
        <v>34122612</v>
      </c>
      <c r="B818" s="286" t="s">
        <v>65</v>
      </c>
      <c r="C818" s="229">
        <v>7800</v>
      </c>
      <c r="D818" s="394">
        <f t="shared" si="34"/>
        <v>7800</v>
      </c>
    </row>
    <row r="819" spans="1:4">
      <c r="A819" s="33">
        <v>34122613</v>
      </c>
      <c r="B819" s="286" t="s">
        <v>66</v>
      </c>
      <c r="C819" s="229">
        <v>50000</v>
      </c>
      <c r="D819" s="394">
        <f t="shared" si="34"/>
        <v>50000</v>
      </c>
    </row>
    <row r="820" spans="1:4">
      <c r="A820" s="33">
        <v>34122614</v>
      </c>
      <c r="B820" s="286" t="s">
        <v>67</v>
      </c>
      <c r="C820" s="229">
        <v>4000</v>
      </c>
      <c r="D820" s="394">
        <f t="shared" si="34"/>
        <v>4000</v>
      </c>
    </row>
    <row r="821" spans="1:4">
      <c r="A821" s="33">
        <v>34122615</v>
      </c>
      <c r="B821" s="286" t="s">
        <v>68</v>
      </c>
      <c r="C821" s="229">
        <v>18000</v>
      </c>
      <c r="D821" s="394">
        <f t="shared" si="34"/>
        <v>18000</v>
      </c>
    </row>
    <row r="822" spans="1:4">
      <c r="A822" s="33">
        <v>34122616</v>
      </c>
      <c r="B822" s="286" t="s">
        <v>69</v>
      </c>
      <c r="C822" s="229">
        <v>42000</v>
      </c>
      <c r="D822" s="394">
        <f t="shared" si="34"/>
        <v>42000</v>
      </c>
    </row>
    <row r="823" spans="1:4">
      <c r="A823" s="33">
        <v>34122617</v>
      </c>
      <c r="B823" s="286" t="s">
        <v>70</v>
      </c>
      <c r="C823" s="229">
        <v>23128</v>
      </c>
      <c r="D823" s="394">
        <f t="shared" si="34"/>
        <v>23128</v>
      </c>
    </row>
    <row r="824" spans="1:4">
      <c r="A824" s="33">
        <v>34122618</v>
      </c>
      <c r="B824" s="286" t="s">
        <v>71</v>
      </c>
      <c r="C824" s="229">
        <v>5000</v>
      </c>
      <c r="D824" s="394">
        <f t="shared" si="34"/>
        <v>5000</v>
      </c>
    </row>
    <row r="825" spans="1:4">
      <c r="A825" s="33">
        <v>34122619</v>
      </c>
      <c r="B825" s="286" t="s">
        <v>72</v>
      </c>
      <c r="C825" s="229">
        <v>7000</v>
      </c>
      <c r="D825" s="394">
        <f t="shared" si="34"/>
        <v>7000</v>
      </c>
    </row>
    <row r="826" spans="1:4">
      <c r="A826" s="33">
        <v>34122620</v>
      </c>
      <c r="B826" s="286" t="s">
        <v>73</v>
      </c>
      <c r="C826" s="229">
        <v>3000</v>
      </c>
      <c r="D826" s="394">
        <f t="shared" si="34"/>
        <v>3000</v>
      </c>
    </row>
    <row r="827" spans="1:4">
      <c r="A827" s="33">
        <v>34122621</v>
      </c>
      <c r="B827" s="286" t="s">
        <v>74</v>
      </c>
      <c r="C827" s="229">
        <v>10000</v>
      </c>
      <c r="D827" s="394">
        <f t="shared" si="34"/>
        <v>10000</v>
      </c>
    </row>
    <row r="828" spans="1:4">
      <c r="A828" s="33">
        <v>34122622</v>
      </c>
      <c r="B828" s="286" t="s">
        <v>75</v>
      </c>
      <c r="C828" s="229">
        <v>6000</v>
      </c>
      <c r="D828" s="394">
        <f t="shared" si="34"/>
        <v>6000</v>
      </c>
    </row>
    <row r="829" spans="1:4">
      <c r="A829" s="33">
        <v>34122623</v>
      </c>
      <c r="B829" s="286" t="s">
        <v>76</v>
      </c>
      <c r="C829" s="229">
        <v>2000</v>
      </c>
      <c r="D829" s="394">
        <f t="shared" si="34"/>
        <v>2000</v>
      </c>
    </row>
    <row r="830" spans="1:4">
      <c r="A830" s="33">
        <v>34122624</v>
      </c>
      <c r="B830" s="286" t="s">
        <v>77</v>
      </c>
      <c r="C830" s="229">
        <v>3000</v>
      </c>
      <c r="D830" s="394">
        <f t="shared" si="34"/>
        <v>3000</v>
      </c>
    </row>
    <row r="831" spans="1:4">
      <c r="A831" s="33">
        <v>34122697</v>
      </c>
      <c r="B831" s="286" t="s">
        <v>1119</v>
      </c>
      <c r="C831" s="229">
        <v>3200</v>
      </c>
      <c r="D831" s="394">
        <f t="shared" si="34"/>
        <v>3200</v>
      </c>
    </row>
    <row r="832" spans="1:4">
      <c r="A832" s="33">
        <v>34122709</v>
      </c>
      <c r="B832" s="286" t="s">
        <v>247</v>
      </c>
      <c r="C832" s="229">
        <v>34000</v>
      </c>
      <c r="D832" s="394">
        <f t="shared" si="34"/>
        <v>34000</v>
      </c>
    </row>
    <row r="833" spans="1:4">
      <c r="A833" s="33"/>
      <c r="B833" s="3" t="s">
        <v>985</v>
      </c>
      <c r="C833" s="243">
        <f>SUM(C811:C832)</f>
        <v>292082.79000000004</v>
      </c>
      <c r="D833" s="390"/>
    </row>
    <row r="834" spans="1:4">
      <c r="A834" s="33"/>
      <c r="B834" s="46"/>
      <c r="C834" s="241"/>
      <c r="D834" s="390"/>
    </row>
    <row r="835" spans="1:4">
      <c r="A835" s="36">
        <v>34144900</v>
      </c>
      <c r="B835" s="285" t="s">
        <v>78</v>
      </c>
      <c r="C835" s="298">
        <v>420000</v>
      </c>
      <c r="D835" s="395">
        <f>+C835</f>
        <v>420000</v>
      </c>
    </row>
    <row r="836" spans="1:4">
      <c r="A836" s="36">
        <v>34144902</v>
      </c>
      <c r="B836" s="285" t="s">
        <v>305</v>
      </c>
      <c r="C836" s="298">
        <v>45000</v>
      </c>
      <c r="D836" s="395">
        <f t="shared" ref="D836:D875" si="35">+C836</f>
        <v>45000</v>
      </c>
    </row>
    <row r="837" spans="1:4">
      <c r="A837" s="36">
        <v>34144903</v>
      </c>
      <c r="B837" s="285" t="s">
        <v>79</v>
      </c>
      <c r="C837" s="298">
        <v>30000</v>
      </c>
      <c r="D837" s="395">
        <f t="shared" si="35"/>
        <v>30000</v>
      </c>
    </row>
    <row r="838" spans="1:4">
      <c r="A838" s="36">
        <v>34144904</v>
      </c>
      <c r="B838" s="285" t="s">
        <v>212</v>
      </c>
      <c r="C838" s="298">
        <v>30000</v>
      </c>
      <c r="D838" s="395">
        <f t="shared" si="35"/>
        <v>30000</v>
      </c>
    </row>
    <row r="839" spans="1:4">
      <c r="A839" s="36">
        <v>34146200</v>
      </c>
      <c r="B839" s="285" t="s">
        <v>80</v>
      </c>
      <c r="C839" s="298">
        <v>356250</v>
      </c>
      <c r="D839" s="395">
        <f t="shared" si="35"/>
        <v>356250</v>
      </c>
    </row>
    <row r="840" spans="1:4">
      <c r="A840" s="36">
        <v>34146201</v>
      </c>
      <c r="B840" s="285" t="s">
        <v>306</v>
      </c>
      <c r="C840" s="298">
        <v>28000</v>
      </c>
      <c r="D840" s="395">
        <f t="shared" si="35"/>
        <v>28000</v>
      </c>
    </row>
    <row r="841" spans="1:4">
      <c r="A841" s="36">
        <v>34146202</v>
      </c>
      <c r="B841" s="285" t="s">
        <v>81</v>
      </c>
      <c r="C841" s="298">
        <v>21000</v>
      </c>
      <c r="D841" s="395">
        <f t="shared" si="35"/>
        <v>21000</v>
      </c>
    </row>
    <row r="842" spans="1:4">
      <c r="A842" s="36">
        <v>34146203</v>
      </c>
      <c r="B842" s="285" t="s">
        <v>82</v>
      </c>
      <c r="C842" s="298">
        <v>19000</v>
      </c>
      <c r="D842" s="395">
        <f t="shared" si="35"/>
        <v>19000</v>
      </c>
    </row>
    <row r="843" spans="1:4">
      <c r="A843" s="36">
        <v>34146204</v>
      </c>
      <c r="B843" s="285" t="s">
        <v>214</v>
      </c>
      <c r="C843" s="298">
        <v>50000</v>
      </c>
      <c r="D843" s="395">
        <f t="shared" si="35"/>
        <v>50000</v>
      </c>
    </row>
    <row r="844" spans="1:4">
      <c r="A844" s="36">
        <v>34148900</v>
      </c>
      <c r="B844" s="285" t="s">
        <v>900</v>
      </c>
      <c r="C844" s="298">
        <v>235000</v>
      </c>
      <c r="D844" s="395">
        <f t="shared" si="35"/>
        <v>235000</v>
      </c>
    </row>
    <row r="845" spans="1:4">
      <c r="A845" s="36">
        <v>34148901</v>
      </c>
      <c r="B845" s="341" t="s">
        <v>322</v>
      </c>
      <c r="C845" s="224">
        <v>3000</v>
      </c>
      <c r="D845" s="395">
        <f t="shared" si="35"/>
        <v>3000</v>
      </c>
    </row>
    <row r="846" spans="1:4">
      <c r="A846" s="36">
        <v>34148902</v>
      </c>
      <c r="B846" s="341" t="s">
        <v>83</v>
      </c>
      <c r="C846" s="224">
        <v>12000</v>
      </c>
      <c r="D846" s="395">
        <f t="shared" si="35"/>
        <v>12000</v>
      </c>
    </row>
    <row r="847" spans="1:4">
      <c r="A847" s="36">
        <v>34148903</v>
      </c>
      <c r="B847" s="341" t="s">
        <v>213</v>
      </c>
      <c r="C847" s="224">
        <v>2500</v>
      </c>
      <c r="D847" s="395">
        <f t="shared" si="35"/>
        <v>2500</v>
      </c>
    </row>
    <row r="848" spans="1:4">
      <c r="A848" s="36">
        <v>34148904</v>
      </c>
      <c r="B848" s="341" t="s">
        <v>84</v>
      </c>
      <c r="C848" s="224">
        <v>42000</v>
      </c>
      <c r="D848" s="395">
        <f t="shared" si="35"/>
        <v>42000</v>
      </c>
    </row>
    <row r="849" spans="1:4">
      <c r="A849" s="36">
        <v>34148909</v>
      </c>
      <c r="B849" s="341" t="s">
        <v>85</v>
      </c>
      <c r="C849" s="224">
        <v>44200</v>
      </c>
      <c r="D849" s="395">
        <f t="shared" si="35"/>
        <v>44200</v>
      </c>
    </row>
    <row r="850" spans="1:4" ht="25.5">
      <c r="A850" s="36">
        <v>34148910</v>
      </c>
      <c r="B850" s="342" t="s">
        <v>307</v>
      </c>
      <c r="C850" s="224">
        <v>2000</v>
      </c>
      <c r="D850" s="395">
        <f t="shared" si="35"/>
        <v>2000</v>
      </c>
    </row>
    <row r="851" spans="1:4" ht="25.5">
      <c r="A851" s="36">
        <v>34148911</v>
      </c>
      <c r="B851" s="381" t="s">
        <v>86</v>
      </c>
      <c r="C851" s="224">
        <v>42000</v>
      </c>
      <c r="D851" s="395">
        <f t="shared" si="35"/>
        <v>42000</v>
      </c>
    </row>
    <row r="852" spans="1:4" ht="25.5">
      <c r="A852" s="36">
        <v>34148916</v>
      </c>
      <c r="B852" s="342" t="s">
        <v>87</v>
      </c>
      <c r="C852" s="224">
        <v>10000</v>
      </c>
      <c r="D852" s="395">
        <f t="shared" si="35"/>
        <v>10000</v>
      </c>
    </row>
    <row r="853" spans="1:4">
      <c r="A853" s="36">
        <v>34148918</v>
      </c>
      <c r="B853" s="342" t="s">
        <v>88</v>
      </c>
      <c r="C853" s="224">
        <v>2500</v>
      </c>
      <c r="D853" s="395">
        <f t="shared" si="35"/>
        <v>2500</v>
      </c>
    </row>
    <row r="854" spans="1:4">
      <c r="A854" s="36">
        <v>34148919</v>
      </c>
      <c r="B854" s="341" t="s">
        <v>323</v>
      </c>
      <c r="C854" s="224">
        <v>30000</v>
      </c>
      <c r="D854" s="395">
        <f t="shared" si="35"/>
        <v>30000</v>
      </c>
    </row>
    <row r="855" spans="1:4">
      <c r="A855" s="36">
        <v>34148922</v>
      </c>
      <c r="B855" s="341" t="s">
        <v>89</v>
      </c>
      <c r="C855" s="224">
        <v>900</v>
      </c>
      <c r="D855" s="395">
        <f t="shared" si="35"/>
        <v>900</v>
      </c>
    </row>
    <row r="856" spans="1:4">
      <c r="A856" s="36">
        <v>34148923</v>
      </c>
      <c r="B856" s="341" t="s">
        <v>832</v>
      </c>
      <c r="C856" s="224">
        <v>2500</v>
      </c>
      <c r="D856" s="395">
        <f t="shared" si="35"/>
        <v>2500</v>
      </c>
    </row>
    <row r="857" spans="1:4">
      <c r="A857" s="36">
        <v>34148924</v>
      </c>
      <c r="B857" s="341" t="s">
        <v>308</v>
      </c>
      <c r="C857" s="224">
        <v>4400</v>
      </c>
      <c r="D857" s="395">
        <f t="shared" si="35"/>
        <v>4400</v>
      </c>
    </row>
    <row r="858" spans="1:4">
      <c r="A858" s="36">
        <v>34148925</v>
      </c>
      <c r="B858" s="341" t="s">
        <v>309</v>
      </c>
      <c r="C858" s="224">
        <v>1800</v>
      </c>
      <c r="D858" s="395">
        <f t="shared" si="35"/>
        <v>1800</v>
      </c>
    </row>
    <row r="859" spans="1:4">
      <c r="A859" s="36">
        <v>34148926</v>
      </c>
      <c r="B859" s="341" t="s">
        <v>310</v>
      </c>
      <c r="C859" s="224">
        <v>900</v>
      </c>
      <c r="D859" s="395">
        <f t="shared" si="35"/>
        <v>900</v>
      </c>
    </row>
    <row r="860" spans="1:4">
      <c r="A860" s="36">
        <v>34148927</v>
      </c>
      <c r="B860" s="341" t="s">
        <v>311</v>
      </c>
      <c r="C860" s="224">
        <v>3500</v>
      </c>
      <c r="D860" s="395">
        <f t="shared" si="35"/>
        <v>3500</v>
      </c>
    </row>
    <row r="861" spans="1:4">
      <c r="A861" s="36">
        <v>34148928</v>
      </c>
      <c r="B861" s="342" t="s">
        <v>320</v>
      </c>
      <c r="C861" s="224">
        <v>7800</v>
      </c>
      <c r="D861" s="395">
        <f t="shared" si="35"/>
        <v>7800</v>
      </c>
    </row>
    <row r="862" spans="1:4">
      <c r="A862" s="36">
        <v>34148929</v>
      </c>
      <c r="B862" s="342" t="s">
        <v>90</v>
      </c>
      <c r="C862" s="224">
        <v>2600</v>
      </c>
      <c r="D862" s="395">
        <f t="shared" si="35"/>
        <v>2600</v>
      </c>
    </row>
    <row r="863" spans="1:4">
      <c r="A863" s="36">
        <v>34148930</v>
      </c>
      <c r="B863" s="341" t="s">
        <v>321</v>
      </c>
      <c r="C863" s="224">
        <v>3500</v>
      </c>
      <c r="D863" s="395">
        <f t="shared" si="35"/>
        <v>3500</v>
      </c>
    </row>
    <row r="864" spans="1:4">
      <c r="A864" s="36">
        <v>34148940</v>
      </c>
      <c r="B864" s="342" t="s">
        <v>91</v>
      </c>
      <c r="C864" s="224">
        <v>42000</v>
      </c>
      <c r="D864" s="395">
        <f t="shared" si="35"/>
        <v>42000</v>
      </c>
    </row>
    <row r="865" spans="1:4">
      <c r="A865" s="36">
        <v>34148943</v>
      </c>
      <c r="B865" s="285" t="s">
        <v>92</v>
      </c>
      <c r="C865" s="224">
        <v>2600</v>
      </c>
      <c r="D865" s="395">
        <f t="shared" si="35"/>
        <v>2600</v>
      </c>
    </row>
    <row r="866" spans="1:4">
      <c r="A866" s="36">
        <v>34148944</v>
      </c>
      <c r="B866" s="285" t="s">
        <v>346</v>
      </c>
      <c r="C866" s="224">
        <v>14100</v>
      </c>
      <c r="D866" s="395">
        <f t="shared" si="35"/>
        <v>14100</v>
      </c>
    </row>
    <row r="867" spans="1:4">
      <c r="A867" s="36">
        <v>34148945</v>
      </c>
      <c r="B867" s="285" t="s">
        <v>347</v>
      </c>
      <c r="C867" s="224">
        <v>3000</v>
      </c>
      <c r="D867" s="395">
        <f t="shared" si="35"/>
        <v>3000</v>
      </c>
    </row>
    <row r="868" spans="1:4">
      <c r="A868" s="36">
        <v>34148946</v>
      </c>
      <c r="B868" s="285" t="s">
        <v>348</v>
      </c>
      <c r="C868" s="224">
        <v>3000</v>
      </c>
      <c r="D868" s="395">
        <f t="shared" si="35"/>
        <v>3000</v>
      </c>
    </row>
    <row r="869" spans="1:4">
      <c r="A869" s="36">
        <v>34148947</v>
      </c>
      <c r="B869" s="285" t="s">
        <v>349</v>
      </c>
      <c r="C869" s="224">
        <v>3000</v>
      </c>
      <c r="D869" s="395">
        <f t="shared" si="35"/>
        <v>3000</v>
      </c>
    </row>
    <row r="870" spans="1:4">
      <c r="A870" s="36">
        <v>34148948</v>
      </c>
      <c r="B870" s="285" t="s">
        <v>93</v>
      </c>
      <c r="C870" s="224">
        <v>4600</v>
      </c>
      <c r="D870" s="395">
        <f t="shared" si="35"/>
        <v>4600</v>
      </c>
    </row>
    <row r="871" spans="1:4">
      <c r="A871" s="36">
        <v>34148949</v>
      </c>
      <c r="B871" s="285" t="s">
        <v>324</v>
      </c>
      <c r="C871" s="224">
        <v>5000</v>
      </c>
      <c r="D871" s="395">
        <f t="shared" si="35"/>
        <v>5000</v>
      </c>
    </row>
    <row r="872" spans="1:4">
      <c r="A872" s="36">
        <v>34148950</v>
      </c>
      <c r="B872" s="285" t="s">
        <v>94</v>
      </c>
      <c r="C872" s="224">
        <v>32000</v>
      </c>
      <c r="D872" s="395">
        <f t="shared" si="35"/>
        <v>32000</v>
      </c>
    </row>
    <row r="873" spans="1:4">
      <c r="A873" s="36">
        <v>34148951</v>
      </c>
      <c r="B873" s="285" t="s">
        <v>95</v>
      </c>
      <c r="C873" s="224">
        <v>30000</v>
      </c>
      <c r="D873" s="395">
        <f t="shared" si="35"/>
        <v>30000</v>
      </c>
    </row>
    <row r="874" spans="1:4">
      <c r="A874" s="36">
        <v>34148952</v>
      </c>
      <c r="B874" s="285" t="s">
        <v>96</v>
      </c>
      <c r="C874" s="224">
        <v>6000</v>
      </c>
      <c r="D874" s="395">
        <f t="shared" si="35"/>
        <v>6000</v>
      </c>
    </row>
    <row r="875" spans="1:4">
      <c r="A875" s="36">
        <v>34148953</v>
      </c>
      <c r="B875" s="285" t="s">
        <v>97</v>
      </c>
      <c r="C875" s="224">
        <v>10000</v>
      </c>
      <c r="D875" s="395">
        <f t="shared" si="35"/>
        <v>10000</v>
      </c>
    </row>
    <row r="876" spans="1:4">
      <c r="A876" s="67"/>
      <c r="B876" s="57" t="s">
        <v>985</v>
      </c>
      <c r="C876" s="245">
        <f>SUM(C835:C875)</f>
        <v>1607650</v>
      </c>
      <c r="D876" s="390"/>
    </row>
    <row r="877" spans="1:4">
      <c r="A877" s="43"/>
      <c r="B877" s="135"/>
      <c r="C877" s="246"/>
      <c r="D877" s="390"/>
    </row>
    <row r="878" spans="1:4">
      <c r="A878" s="37">
        <v>34162700</v>
      </c>
      <c r="B878" s="38" t="s">
        <v>1120</v>
      </c>
      <c r="C878" s="231">
        <v>9000</v>
      </c>
      <c r="D878" s="394">
        <f>+C878</f>
        <v>9000</v>
      </c>
    </row>
    <row r="879" spans="1:4">
      <c r="A879" s="63"/>
      <c r="B879" s="62" t="s">
        <v>985</v>
      </c>
      <c r="C879" s="232">
        <f>SUM(C878)</f>
        <v>9000</v>
      </c>
      <c r="D879" s="390"/>
    </row>
    <row r="880" spans="1:4">
      <c r="A880" s="42"/>
      <c r="B880" s="42"/>
      <c r="C880" s="223"/>
      <c r="D880" s="390"/>
    </row>
    <row r="881" spans="1:4">
      <c r="A881" s="20"/>
      <c r="B881" s="55" t="s">
        <v>764</v>
      </c>
      <c r="C881" s="222"/>
      <c r="D881" s="390"/>
    </row>
    <row r="882" spans="1:4">
      <c r="A882" s="42"/>
      <c r="B882" s="142"/>
      <c r="C882" s="223"/>
      <c r="D882" s="390"/>
    </row>
    <row r="883" spans="1:4">
      <c r="A883" s="65">
        <v>34221201</v>
      </c>
      <c r="B883" s="65" t="s">
        <v>325</v>
      </c>
      <c r="C883" s="223">
        <v>15000</v>
      </c>
      <c r="D883" s="395">
        <f>+C883</f>
        <v>15000</v>
      </c>
    </row>
    <row r="884" spans="1:4">
      <c r="A884" s="65">
        <v>34221400</v>
      </c>
      <c r="B884" s="65" t="s">
        <v>326</v>
      </c>
      <c r="C884" s="223">
        <v>2000</v>
      </c>
      <c r="D884" s="395">
        <f>+C884</f>
        <v>2000</v>
      </c>
    </row>
    <row r="885" spans="1:4">
      <c r="A885" s="65">
        <v>34221600</v>
      </c>
      <c r="B885" s="65" t="s">
        <v>329</v>
      </c>
      <c r="C885" s="223">
        <v>1000</v>
      </c>
      <c r="D885" s="395">
        <f>+C885</f>
        <v>1000</v>
      </c>
    </row>
    <row r="886" spans="1:4">
      <c r="A886" s="65">
        <v>34222100</v>
      </c>
      <c r="B886" s="65" t="s">
        <v>1108</v>
      </c>
      <c r="C886" s="223">
        <v>20000</v>
      </c>
      <c r="D886" s="395">
        <f>+C886</f>
        <v>20000</v>
      </c>
    </row>
    <row r="887" spans="1:4">
      <c r="A887" s="65">
        <v>34222101</v>
      </c>
      <c r="B887" s="65" t="s">
        <v>327</v>
      </c>
      <c r="C887" s="223">
        <v>7100</v>
      </c>
      <c r="D887" s="395">
        <f>+C887</f>
        <v>7100</v>
      </c>
    </row>
    <row r="888" spans="1:4">
      <c r="A888" s="65"/>
      <c r="B888" s="3" t="s">
        <v>985</v>
      </c>
      <c r="C888" s="243">
        <f>SUM(C883:C887)</f>
        <v>45100</v>
      </c>
      <c r="D888" s="390"/>
    </row>
    <row r="889" spans="1:4">
      <c r="A889" s="65"/>
      <c r="B889" s="3"/>
      <c r="C889" s="243"/>
      <c r="D889" s="390"/>
    </row>
    <row r="890" spans="1:4">
      <c r="A890" s="382">
        <v>34235800</v>
      </c>
      <c r="B890" s="382" t="s">
        <v>98</v>
      </c>
      <c r="C890" s="383">
        <v>500</v>
      </c>
      <c r="D890" s="394">
        <f>+C890</f>
        <v>500</v>
      </c>
    </row>
    <row r="891" spans="1:4">
      <c r="A891" s="382"/>
      <c r="B891" s="61" t="s">
        <v>985</v>
      </c>
      <c r="C891" s="384">
        <f>SUM(C890)</f>
        <v>500</v>
      </c>
      <c r="D891" s="390"/>
    </row>
    <row r="892" spans="1:4">
      <c r="A892" s="42"/>
      <c r="B892" s="142"/>
      <c r="C892" s="223"/>
      <c r="D892" s="390"/>
    </row>
    <row r="893" spans="1:4">
      <c r="A893" s="37">
        <v>34262500</v>
      </c>
      <c r="B893" s="38" t="s">
        <v>554</v>
      </c>
      <c r="C893" s="231">
        <v>2000</v>
      </c>
      <c r="D893" s="394">
        <f t="shared" ref="D893:D898" si="36">+C893</f>
        <v>2000</v>
      </c>
    </row>
    <row r="894" spans="1:4">
      <c r="A894" s="37">
        <v>34262701</v>
      </c>
      <c r="B894" s="38" t="s">
        <v>229</v>
      </c>
      <c r="C894" s="231">
        <v>280000</v>
      </c>
      <c r="D894" s="394">
        <f t="shared" si="36"/>
        <v>280000</v>
      </c>
    </row>
    <row r="895" spans="1:4">
      <c r="A895" s="37">
        <v>34262702</v>
      </c>
      <c r="B895" s="38" t="s">
        <v>1121</v>
      </c>
      <c r="C895" s="231">
        <v>40000</v>
      </c>
      <c r="D895" s="394">
        <f t="shared" si="36"/>
        <v>40000</v>
      </c>
    </row>
    <row r="896" spans="1:4">
      <c r="A896" s="37">
        <v>34263600</v>
      </c>
      <c r="B896" s="38" t="s">
        <v>328</v>
      </c>
      <c r="C896" s="231">
        <v>1000</v>
      </c>
      <c r="D896" s="394">
        <f t="shared" si="36"/>
        <v>1000</v>
      </c>
    </row>
    <row r="897" spans="1:4">
      <c r="A897" s="37">
        <v>34264100</v>
      </c>
      <c r="B897" s="38" t="s">
        <v>902</v>
      </c>
      <c r="C897" s="231">
        <v>5000</v>
      </c>
      <c r="D897" s="394">
        <f t="shared" si="36"/>
        <v>5000</v>
      </c>
    </row>
    <row r="898" spans="1:4">
      <c r="A898" s="37">
        <v>34264800</v>
      </c>
      <c r="B898" s="38" t="s">
        <v>99</v>
      </c>
      <c r="C898" s="231">
        <v>4000</v>
      </c>
      <c r="D898" s="394">
        <f t="shared" si="36"/>
        <v>4000</v>
      </c>
    </row>
    <row r="899" spans="1:4">
      <c r="A899" s="64"/>
      <c r="B899" s="62" t="s">
        <v>985</v>
      </c>
      <c r="C899" s="232">
        <f>SUM(C893:C898)</f>
        <v>332000</v>
      </c>
      <c r="D899" s="390"/>
    </row>
    <row r="900" spans="1:4">
      <c r="A900" s="45"/>
      <c r="B900" s="44"/>
      <c r="C900" s="241"/>
      <c r="D900" s="390"/>
    </row>
    <row r="901" spans="1:4">
      <c r="A901" s="40">
        <v>34276203</v>
      </c>
      <c r="B901" s="41" t="s">
        <v>215</v>
      </c>
      <c r="C901" s="235">
        <v>33000</v>
      </c>
      <c r="D901" s="395">
        <f>+C901</f>
        <v>33000</v>
      </c>
    </row>
    <row r="902" spans="1:4">
      <c r="A902" s="335"/>
      <c r="B902" s="58" t="s">
        <v>985</v>
      </c>
      <c r="C902" s="236">
        <f>SUM(C901:C901)</f>
        <v>33000</v>
      </c>
      <c r="D902" s="390"/>
    </row>
    <row r="903" spans="1:4">
      <c r="A903" s="45"/>
      <c r="B903" s="44"/>
      <c r="C903" s="241"/>
      <c r="D903" s="390"/>
    </row>
    <row r="904" spans="1:4">
      <c r="A904" s="20"/>
      <c r="B904" s="55" t="s">
        <v>765</v>
      </c>
      <c r="C904" s="222"/>
      <c r="D904" s="390"/>
    </row>
    <row r="905" spans="1:4">
      <c r="A905" s="42"/>
      <c r="B905" s="3"/>
      <c r="C905" s="228"/>
      <c r="D905" s="390"/>
    </row>
    <row r="906" spans="1:4">
      <c r="A906" s="52">
        <v>41012000</v>
      </c>
      <c r="B906" s="53" t="s">
        <v>374</v>
      </c>
      <c r="C906" s="233">
        <v>45695.14</v>
      </c>
      <c r="D906" s="394">
        <f>+C906</f>
        <v>45695.14</v>
      </c>
    </row>
    <row r="907" spans="1:4">
      <c r="A907" s="52">
        <v>41012001</v>
      </c>
      <c r="B907" s="53" t="s">
        <v>375</v>
      </c>
      <c r="C907" s="233">
        <v>172700.85</v>
      </c>
      <c r="D907" s="394">
        <f t="shared" ref="D907:D919" si="37">+C907</f>
        <v>172700.85</v>
      </c>
    </row>
    <row r="908" spans="1:4">
      <c r="A908" s="52">
        <v>41012003</v>
      </c>
      <c r="B908" s="53" t="s">
        <v>376</v>
      </c>
      <c r="C908" s="233">
        <v>20155.169999999998</v>
      </c>
      <c r="D908" s="394">
        <f t="shared" si="37"/>
        <v>20155.169999999998</v>
      </c>
    </row>
    <row r="909" spans="1:4">
      <c r="A909" s="52">
        <v>41012004</v>
      </c>
      <c r="B909" s="53" t="s">
        <v>377</v>
      </c>
      <c r="C909" s="233">
        <v>135483.26</v>
      </c>
      <c r="D909" s="394">
        <f t="shared" si="37"/>
        <v>135483.26</v>
      </c>
    </row>
    <row r="910" spans="1:4">
      <c r="A910" s="52">
        <v>41012005</v>
      </c>
      <c r="B910" s="53" t="s">
        <v>709</v>
      </c>
      <c r="C910" s="233">
        <v>15510.88</v>
      </c>
      <c r="D910" s="394">
        <f t="shared" si="37"/>
        <v>15510.88</v>
      </c>
    </row>
    <row r="911" spans="1:4">
      <c r="A911" s="52">
        <v>41012006</v>
      </c>
      <c r="B911" s="53" t="s">
        <v>378</v>
      </c>
      <c r="C911" s="233">
        <v>79760.11</v>
      </c>
      <c r="D911" s="394">
        <f t="shared" si="37"/>
        <v>79760.11</v>
      </c>
    </row>
    <row r="912" spans="1:4">
      <c r="A912" s="52">
        <v>41012100</v>
      </c>
      <c r="B912" s="53" t="s">
        <v>379</v>
      </c>
      <c r="C912" s="233">
        <v>250128.9</v>
      </c>
      <c r="D912" s="394">
        <f t="shared" si="37"/>
        <v>250128.9</v>
      </c>
    </row>
    <row r="913" spans="1:4">
      <c r="A913" s="52">
        <v>41012101</v>
      </c>
      <c r="B913" s="53" t="s">
        <v>381</v>
      </c>
      <c r="C913" s="233">
        <v>314065.64</v>
      </c>
      <c r="D913" s="394">
        <f t="shared" si="37"/>
        <v>314065.64</v>
      </c>
    </row>
    <row r="914" spans="1:4">
      <c r="A914" s="52">
        <v>41012103</v>
      </c>
      <c r="B914" s="53" t="s">
        <v>382</v>
      </c>
      <c r="C914" s="233">
        <v>217273.55</v>
      </c>
      <c r="D914" s="394">
        <f t="shared" si="37"/>
        <v>217273.55</v>
      </c>
    </row>
    <row r="915" spans="1:4">
      <c r="A915" s="52">
        <v>41013000</v>
      </c>
      <c r="B915" s="53" t="s">
        <v>383</v>
      </c>
      <c r="C915" s="233">
        <v>225392.27</v>
      </c>
      <c r="D915" s="394">
        <f t="shared" si="37"/>
        <v>225392.27</v>
      </c>
    </row>
    <row r="916" spans="1:4">
      <c r="A916" s="52">
        <v>41013002</v>
      </c>
      <c r="B916" s="53" t="s">
        <v>384</v>
      </c>
      <c r="C916" s="233">
        <v>342717.71</v>
      </c>
      <c r="D916" s="394">
        <f t="shared" si="37"/>
        <v>342717.71</v>
      </c>
    </row>
    <row r="917" spans="1:4">
      <c r="A917" s="52">
        <v>41013100</v>
      </c>
      <c r="B917" s="53" t="s">
        <v>542</v>
      </c>
      <c r="C917" s="233">
        <v>75000</v>
      </c>
      <c r="D917" s="394">
        <f t="shared" si="37"/>
        <v>75000</v>
      </c>
    </row>
    <row r="918" spans="1:4">
      <c r="A918" s="52">
        <v>41015000</v>
      </c>
      <c r="B918" s="53" t="s">
        <v>541</v>
      </c>
      <c r="C918" s="233">
        <v>10674.96</v>
      </c>
      <c r="D918" s="394">
        <f t="shared" si="37"/>
        <v>10674.96</v>
      </c>
    </row>
    <row r="919" spans="1:4">
      <c r="A919" s="52">
        <v>41016000</v>
      </c>
      <c r="B919" s="53" t="s">
        <v>385</v>
      </c>
      <c r="C919" s="233">
        <v>521977.44</v>
      </c>
      <c r="D919" s="394">
        <f t="shared" si="37"/>
        <v>521977.44</v>
      </c>
    </row>
    <row r="920" spans="1:4">
      <c r="A920" s="53"/>
      <c r="B920" s="4" t="s">
        <v>985</v>
      </c>
      <c r="C920" s="234">
        <f>SUM(C906:C919)</f>
        <v>2426535.88</v>
      </c>
      <c r="D920" s="390"/>
    </row>
    <row r="921" spans="1:4">
      <c r="A921" s="42"/>
      <c r="B921" s="3"/>
      <c r="C921" s="223"/>
      <c r="D921" s="390"/>
    </row>
    <row r="922" spans="1:4">
      <c r="A922" s="33">
        <v>41020400</v>
      </c>
      <c r="B922" s="286" t="s">
        <v>682</v>
      </c>
      <c r="C922" s="229">
        <v>7135</v>
      </c>
      <c r="D922" s="394">
        <f>+C922</f>
        <v>7135</v>
      </c>
    </row>
    <row r="923" spans="1:4">
      <c r="A923" s="33">
        <v>41021400</v>
      </c>
      <c r="B923" s="286" t="s">
        <v>592</v>
      </c>
      <c r="C923" s="229">
        <v>3000</v>
      </c>
      <c r="D923" s="394">
        <f t="shared" ref="D923:D937" si="38">+C923</f>
        <v>3000</v>
      </c>
    </row>
    <row r="924" spans="1:4">
      <c r="A924" s="33">
        <v>41022000</v>
      </c>
      <c r="B924" s="286" t="s">
        <v>232</v>
      </c>
      <c r="C924" s="229">
        <v>3000</v>
      </c>
      <c r="D924" s="394">
        <f t="shared" si="38"/>
        <v>3000</v>
      </c>
    </row>
    <row r="925" spans="1:4">
      <c r="A925" s="33">
        <v>41022001</v>
      </c>
      <c r="B925" s="286" t="s">
        <v>233</v>
      </c>
      <c r="C925" s="229">
        <v>500</v>
      </c>
      <c r="D925" s="394">
        <f t="shared" si="38"/>
        <v>500</v>
      </c>
    </row>
    <row r="926" spans="1:4">
      <c r="A926" s="33">
        <v>41022103</v>
      </c>
      <c r="B926" s="286" t="s">
        <v>234</v>
      </c>
      <c r="C926" s="229">
        <v>6000</v>
      </c>
      <c r="D926" s="394">
        <f t="shared" si="38"/>
        <v>6000</v>
      </c>
    </row>
    <row r="927" spans="1:4">
      <c r="A927" s="33">
        <v>41022300</v>
      </c>
      <c r="B927" s="286" t="s">
        <v>1074</v>
      </c>
      <c r="C927" s="229">
        <v>1200</v>
      </c>
      <c r="D927" s="394">
        <f t="shared" si="38"/>
        <v>1200</v>
      </c>
    </row>
    <row r="928" spans="1:4">
      <c r="A928" s="33">
        <v>41022502</v>
      </c>
      <c r="B928" s="286" t="s">
        <v>957</v>
      </c>
      <c r="C928" s="229">
        <v>2138</v>
      </c>
      <c r="D928" s="394">
        <f t="shared" si="38"/>
        <v>2138</v>
      </c>
    </row>
    <row r="929" spans="1:4">
      <c r="A929" s="33">
        <v>41022601</v>
      </c>
      <c r="B929" s="286" t="s">
        <v>235</v>
      </c>
      <c r="C929" s="229">
        <v>500</v>
      </c>
      <c r="D929" s="394">
        <f t="shared" si="38"/>
        <v>500</v>
      </c>
    </row>
    <row r="930" spans="1:4">
      <c r="A930" s="33">
        <v>41022602</v>
      </c>
      <c r="B930" s="286" t="s">
        <v>239</v>
      </c>
      <c r="C930" s="229">
        <v>18000</v>
      </c>
      <c r="D930" s="394">
        <f t="shared" si="38"/>
        <v>18000</v>
      </c>
    </row>
    <row r="931" spans="1:4">
      <c r="A931" s="33">
        <v>41022603</v>
      </c>
      <c r="B931" s="286" t="s">
        <v>240</v>
      </c>
      <c r="C931" s="229">
        <v>1000</v>
      </c>
      <c r="D931" s="394">
        <f t="shared" si="38"/>
        <v>1000</v>
      </c>
    </row>
    <row r="932" spans="1:4">
      <c r="A932" s="33">
        <v>41022606</v>
      </c>
      <c r="B932" s="286" t="s">
        <v>241</v>
      </c>
      <c r="C932" s="229">
        <v>2000</v>
      </c>
      <c r="D932" s="394">
        <f t="shared" si="38"/>
        <v>2000</v>
      </c>
    </row>
    <row r="933" spans="1:4">
      <c r="A933" s="33">
        <v>41022610</v>
      </c>
      <c r="B933" s="286" t="s">
        <v>236</v>
      </c>
      <c r="C933" s="229">
        <v>601</v>
      </c>
      <c r="D933" s="394">
        <f t="shared" si="38"/>
        <v>601</v>
      </c>
    </row>
    <row r="934" spans="1:4">
      <c r="A934" s="33">
        <v>41022611</v>
      </c>
      <c r="B934" s="286" t="s">
        <v>242</v>
      </c>
      <c r="C934" s="229">
        <v>9000</v>
      </c>
      <c r="D934" s="394">
        <f t="shared" si="38"/>
        <v>9000</v>
      </c>
    </row>
    <row r="935" spans="1:4">
      <c r="A935" s="33">
        <v>41022612</v>
      </c>
      <c r="B935" s="286" t="s">
        <v>100</v>
      </c>
      <c r="C935" s="229">
        <v>20000</v>
      </c>
      <c r="D935" s="394">
        <f t="shared" si="38"/>
        <v>20000</v>
      </c>
    </row>
    <row r="936" spans="1:4">
      <c r="A936" s="33">
        <v>41022706</v>
      </c>
      <c r="B936" s="286" t="s">
        <v>483</v>
      </c>
      <c r="C936" s="229">
        <v>30000</v>
      </c>
      <c r="D936" s="394">
        <f t="shared" si="38"/>
        <v>30000</v>
      </c>
    </row>
    <row r="937" spans="1:4">
      <c r="A937" s="33">
        <v>41022709</v>
      </c>
      <c r="B937" s="286" t="s">
        <v>370</v>
      </c>
      <c r="C937" s="229">
        <v>4815</v>
      </c>
      <c r="D937" s="394">
        <f t="shared" si="38"/>
        <v>4815</v>
      </c>
    </row>
    <row r="938" spans="1:4">
      <c r="A938" s="42"/>
      <c r="B938" s="3" t="s">
        <v>985</v>
      </c>
      <c r="C938" s="226">
        <f>SUM(C922:C937)</f>
        <v>108889</v>
      </c>
      <c r="D938" s="390"/>
    </row>
    <row r="939" spans="1:4">
      <c r="A939" s="42"/>
      <c r="B939" s="142"/>
      <c r="C939" s="223"/>
      <c r="D939" s="390"/>
    </row>
    <row r="940" spans="1:4" s="271" customFormat="1">
      <c r="A940" s="37">
        <v>41062500</v>
      </c>
      <c r="B940" s="38" t="s">
        <v>593</v>
      </c>
      <c r="C940" s="231">
        <v>3000</v>
      </c>
      <c r="D940" s="398">
        <f>+C940</f>
        <v>3000</v>
      </c>
    </row>
    <row r="941" spans="1:4">
      <c r="A941" s="37">
        <v>41062700</v>
      </c>
      <c r="B941" s="38" t="s">
        <v>230</v>
      </c>
      <c r="C941" s="231">
        <v>3000</v>
      </c>
      <c r="D941" s="398">
        <f>+C941</f>
        <v>3000</v>
      </c>
    </row>
    <row r="942" spans="1:4">
      <c r="A942" s="63"/>
      <c r="B942" s="62" t="s">
        <v>985</v>
      </c>
      <c r="C942" s="232">
        <f>SUM(C940:C941)</f>
        <v>6000</v>
      </c>
    </row>
    <row r="943" spans="1:4">
      <c r="A943" s="42"/>
      <c r="B943" s="42"/>
      <c r="C943" s="223"/>
    </row>
    <row r="944" spans="1:4">
      <c r="A944" s="20"/>
      <c r="B944" s="55" t="s">
        <v>943</v>
      </c>
      <c r="C944" s="222"/>
    </row>
    <row r="945" spans="1:4">
      <c r="A945" s="42"/>
      <c r="B945" s="142"/>
      <c r="C945" s="227"/>
    </row>
    <row r="946" spans="1:4">
      <c r="A946" s="191">
        <v>41248900</v>
      </c>
      <c r="B946" s="66" t="s">
        <v>683</v>
      </c>
      <c r="C946" s="240">
        <v>21560</v>
      </c>
      <c r="D946" s="396">
        <f>+C946</f>
        <v>21560</v>
      </c>
    </row>
    <row r="947" spans="1:4">
      <c r="A947" s="36"/>
      <c r="B947" s="57" t="s">
        <v>985</v>
      </c>
      <c r="C947" s="225">
        <f>SUM(C946)</f>
        <v>21560</v>
      </c>
    </row>
    <row r="948" spans="1:4">
      <c r="A948" s="42"/>
      <c r="B948" s="142"/>
      <c r="C948" s="227"/>
    </row>
    <row r="949" spans="1:4">
      <c r="A949" s="37">
        <v>41262704</v>
      </c>
      <c r="B949" s="38" t="s">
        <v>230</v>
      </c>
      <c r="C949" s="231">
        <v>30000</v>
      </c>
      <c r="D949" s="396">
        <f>+C949</f>
        <v>30000</v>
      </c>
    </row>
    <row r="950" spans="1:4">
      <c r="A950" s="63"/>
      <c r="B950" s="62" t="s">
        <v>985</v>
      </c>
      <c r="C950" s="232">
        <f>SUM(C949:C949)</f>
        <v>30000</v>
      </c>
    </row>
    <row r="951" spans="1:4">
      <c r="A951" s="42"/>
      <c r="B951" s="42"/>
      <c r="C951" s="223"/>
    </row>
    <row r="952" spans="1:4">
      <c r="A952" s="40">
        <v>41278901</v>
      </c>
      <c r="B952" s="41" t="s">
        <v>683</v>
      </c>
      <c r="C952" s="235">
        <v>43440</v>
      </c>
      <c r="D952" s="396">
        <f>+C952</f>
        <v>43440</v>
      </c>
    </row>
    <row r="953" spans="1:4">
      <c r="A953" s="68"/>
      <c r="B953" s="58" t="s">
        <v>985</v>
      </c>
      <c r="C953" s="236">
        <f>SUM(C952)</f>
        <v>43440</v>
      </c>
    </row>
    <row r="954" spans="1:4">
      <c r="A954" s="42"/>
      <c r="B954" s="42"/>
      <c r="C954" s="223"/>
    </row>
    <row r="955" spans="1:4">
      <c r="A955" s="20"/>
      <c r="B955" s="55" t="s">
        <v>944</v>
      </c>
      <c r="C955" s="222"/>
    </row>
    <row r="956" spans="1:4">
      <c r="A956" s="42"/>
      <c r="B956" s="142"/>
      <c r="C956" s="223"/>
    </row>
    <row r="957" spans="1:4">
      <c r="A957" s="33">
        <v>41321300</v>
      </c>
      <c r="B957" s="286" t="s">
        <v>243</v>
      </c>
      <c r="C957" s="229">
        <v>1000</v>
      </c>
      <c r="D957" s="396">
        <f>+C957</f>
        <v>1000</v>
      </c>
    </row>
    <row r="958" spans="1:4">
      <c r="A958" s="33">
        <v>41322104</v>
      </c>
      <c r="B958" s="286" t="s">
        <v>1134</v>
      </c>
      <c r="C958" s="229">
        <v>500</v>
      </c>
      <c r="D958" s="396">
        <f t="shared" ref="D958:D963" si="39">+C958</f>
        <v>500</v>
      </c>
    </row>
    <row r="959" spans="1:4">
      <c r="A959" s="33">
        <v>41322105</v>
      </c>
      <c r="B959" s="286" t="s">
        <v>244</v>
      </c>
      <c r="C959" s="229">
        <v>36032</v>
      </c>
      <c r="D959" s="396">
        <f t="shared" si="39"/>
        <v>36032</v>
      </c>
    </row>
    <row r="960" spans="1:4">
      <c r="A960" s="33">
        <v>41322106</v>
      </c>
      <c r="B960" s="286" t="s">
        <v>245</v>
      </c>
      <c r="C960" s="229">
        <v>500</v>
      </c>
      <c r="D960" s="396">
        <f t="shared" si="39"/>
        <v>500</v>
      </c>
    </row>
    <row r="961" spans="1:4">
      <c r="A961" s="33">
        <v>41322107</v>
      </c>
      <c r="B961" s="286" t="s">
        <v>246</v>
      </c>
      <c r="C961" s="229">
        <v>500</v>
      </c>
      <c r="D961" s="396">
        <f t="shared" si="39"/>
        <v>500</v>
      </c>
    </row>
    <row r="962" spans="1:4">
      <c r="A962" s="33">
        <v>41322699</v>
      </c>
      <c r="B962" s="286" t="s">
        <v>248</v>
      </c>
      <c r="C962" s="229">
        <v>6000</v>
      </c>
      <c r="D962" s="396">
        <f t="shared" si="39"/>
        <v>6000</v>
      </c>
    </row>
    <row r="963" spans="1:4">
      <c r="A963" s="33">
        <v>41322709</v>
      </c>
      <c r="B963" s="286" t="s">
        <v>684</v>
      </c>
      <c r="C963" s="229">
        <v>18000</v>
      </c>
      <c r="D963" s="396">
        <f t="shared" si="39"/>
        <v>18000</v>
      </c>
    </row>
    <row r="964" spans="1:4">
      <c r="A964" s="42"/>
      <c r="B964" s="3" t="s">
        <v>985</v>
      </c>
      <c r="C964" s="226">
        <f>SUM(C957:C963)</f>
        <v>62532</v>
      </c>
    </row>
    <row r="965" spans="1:4">
      <c r="A965" s="42"/>
      <c r="B965" s="142"/>
      <c r="C965" s="227"/>
    </row>
    <row r="966" spans="1:4">
      <c r="A966" s="36">
        <v>41346200</v>
      </c>
      <c r="B966" s="285" t="s">
        <v>687</v>
      </c>
      <c r="C966" s="224">
        <v>2500</v>
      </c>
      <c r="D966" s="396">
        <f t="shared" ref="D966:D971" si="40">+C966</f>
        <v>2500</v>
      </c>
    </row>
    <row r="967" spans="1:4">
      <c r="A967" s="36">
        <v>41346201</v>
      </c>
      <c r="B967" s="285" t="s">
        <v>688</v>
      </c>
      <c r="C967" s="224">
        <v>2500</v>
      </c>
      <c r="D967" s="396">
        <f t="shared" si="40"/>
        <v>2500</v>
      </c>
    </row>
    <row r="968" spans="1:4">
      <c r="A968" s="36">
        <v>41346202</v>
      </c>
      <c r="B968" s="285" t="s">
        <v>689</v>
      </c>
      <c r="C968" s="224">
        <v>2500</v>
      </c>
      <c r="D968" s="396">
        <f t="shared" si="40"/>
        <v>2500</v>
      </c>
    </row>
    <row r="969" spans="1:4">
      <c r="A969" s="36">
        <v>41346203</v>
      </c>
      <c r="B969" s="285" t="s">
        <v>690</v>
      </c>
      <c r="C969" s="224">
        <v>2500</v>
      </c>
      <c r="D969" s="396">
        <f t="shared" si="40"/>
        <v>2500</v>
      </c>
    </row>
    <row r="970" spans="1:4">
      <c r="A970" s="36">
        <v>41346204</v>
      </c>
      <c r="B970" s="285" t="s">
        <v>691</v>
      </c>
      <c r="C970" s="224">
        <v>2500</v>
      </c>
      <c r="D970" s="396">
        <f t="shared" si="40"/>
        <v>2500</v>
      </c>
    </row>
    <row r="971" spans="1:4">
      <c r="A971" s="36">
        <v>41348900</v>
      </c>
      <c r="B971" s="285" t="s">
        <v>101</v>
      </c>
      <c r="C971" s="224">
        <v>25000</v>
      </c>
      <c r="D971" s="396">
        <f t="shared" si="40"/>
        <v>25000</v>
      </c>
    </row>
    <row r="972" spans="1:4">
      <c r="A972" s="66"/>
      <c r="B972" s="57" t="s">
        <v>985</v>
      </c>
      <c r="C972" s="225">
        <f>SUM(C966:C971)</f>
        <v>37500</v>
      </c>
    </row>
    <row r="973" spans="1:4">
      <c r="A973" s="42"/>
      <c r="B973" s="142"/>
      <c r="C973" s="227"/>
    </row>
    <row r="974" spans="1:4">
      <c r="A974" s="37">
        <v>41363200</v>
      </c>
      <c r="B974" s="38" t="s">
        <v>249</v>
      </c>
      <c r="C974" s="231">
        <v>10000</v>
      </c>
      <c r="D974" s="396">
        <f>+C974</f>
        <v>10000</v>
      </c>
    </row>
    <row r="975" spans="1:4">
      <c r="A975" s="63"/>
      <c r="B975" s="62" t="s">
        <v>985</v>
      </c>
      <c r="C975" s="232">
        <f>SUM(C974:C974)</f>
        <v>10000</v>
      </c>
    </row>
    <row r="976" spans="1:4">
      <c r="A976" s="42"/>
      <c r="B976" s="42"/>
      <c r="C976" s="223"/>
    </row>
    <row r="977" spans="1:4">
      <c r="A977" s="20"/>
      <c r="B977" s="55" t="s">
        <v>945</v>
      </c>
      <c r="C977" s="222"/>
    </row>
    <row r="978" spans="1:4">
      <c r="A978" s="42"/>
      <c r="B978" s="142"/>
      <c r="C978" s="223"/>
    </row>
    <row r="979" spans="1:4">
      <c r="A979" s="191">
        <v>41448903</v>
      </c>
      <c r="B979" s="191" t="s">
        <v>180</v>
      </c>
      <c r="C979" s="240">
        <v>115000</v>
      </c>
      <c r="D979" s="399">
        <f>+C979</f>
        <v>115000</v>
      </c>
    </row>
    <row r="980" spans="1:4">
      <c r="A980" s="66"/>
      <c r="B980" s="57" t="s">
        <v>985</v>
      </c>
      <c r="C980" s="225">
        <f>SUM(C979:C979)</f>
        <v>115000</v>
      </c>
    </row>
    <row r="981" spans="1:4">
      <c r="A981" s="42"/>
      <c r="B981" s="42"/>
      <c r="C981" s="223"/>
    </row>
    <row r="982" spans="1:4">
      <c r="A982" s="336">
        <v>41478900</v>
      </c>
      <c r="B982" s="336" t="s">
        <v>150</v>
      </c>
      <c r="C982" s="337">
        <v>50000</v>
      </c>
      <c r="D982" s="396">
        <f>+C982</f>
        <v>50000</v>
      </c>
    </row>
    <row r="983" spans="1:4">
      <c r="A983" s="68"/>
      <c r="B983" s="58" t="s">
        <v>985</v>
      </c>
      <c r="C983" s="236">
        <f>SUM(C981:C982)</f>
        <v>50000</v>
      </c>
    </row>
    <row r="984" spans="1:4">
      <c r="A984" s="42"/>
      <c r="B984" s="42"/>
      <c r="C984" s="223"/>
    </row>
    <row r="985" spans="1:4">
      <c r="A985" s="20"/>
      <c r="B985" s="55" t="s">
        <v>361</v>
      </c>
      <c r="C985" s="222"/>
    </row>
    <row r="986" spans="1:4">
      <c r="A986" s="42"/>
      <c r="B986" s="142"/>
      <c r="C986" s="223"/>
    </row>
    <row r="987" spans="1:4">
      <c r="A987" s="33">
        <v>41621300</v>
      </c>
      <c r="B987" s="286" t="s">
        <v>250</v>
      </c>
      <c r="C987" s="229">
        <v>1800</v>
      </c>
      <c r="D987" s="399">
        <f>+C987</f>
        <v>1800</v>
      </c>
    </row>
    <row r="988" spans="1:4">
      <c r="A988" s="33">
        <v>41622104</v>
      </c>
      <c r="B988" s="286" t="s">
        <v>1134</v>
      </c>
      <c r="C988" s="229">
        <v>100</v>
      </c>
      <c r="D988" s="399">
        <f>+C988</f>
        <v>100</v>
      </c>
    </row>
    <row r="989" spans="1:4">
      <c r="A989" s="33">
        <v>41622107</v>
      </c>
      <c r="B989" s="286" t="s">
        <v>251</v>
      </c>
      <c r="C989" s="229">
        <v>5000</v>
      </c>
      <c r="D989" s="399">
        <f>+C989</f>
        <v>5000</v>
      </c>
    </row>
    <row r="990" spans="1:4">
      <c r="A990" s="42"/>
      <c r="B990" s="3" t="s">
        <v>985</v>
      </c>
      <c r="C990" s="226">
        <f>SUM(C987:C989)</f>
        <v>6900</v>
      </c>
    </row>
    <row r="991" spans="1:4">
      <c r="A991" s="42"/>
      <c r="B991" s="142"/>
      <c r="C991" s="223"/>
    </row>
    <row r="992" spans="1:4">
      <c r="A992" s="36">
        <v>41642500</v>
      </c>
      <c r="B992" s="285" t="s">
        <v>181</v>
      </c>
      <c r="C992" s="224">
        <v>80000</v>
      </c>
      <c r="D992" s="396">
        <f>+C992</f>
        <v>80000</v>
      </c>
    </row>
    <row r="993" spans="1:4">
      <c r="A993" s="66"/>
      <c r="B993" s="57" t="s">
        <v>985</v>
      </c>
      <c r="C993" s="225">
        <f>SUM(C992)</f>
        <v>80000</v>
      </c>
    </row>
    <row r="994" spans="1:4">
      <c r="A994" s="42"/>
      <c r="B994" s="142"/>
      <c r="C994" s="223"/>
    </row>
    <row r="995" spans="1:4">
      <c r="A995" s="37">
        <v>41662300</v>
      </c>
      <c r="B995" s="38" t="s">
        <v>344</v>
      </c>
      <c r="C995" s="231">
        <v>5000</v>
      </c>
      <c r="D995" s="396">
        <f>+C995</f>
        <v>5000</v>
      </c>
    </row>
    <row r="996" spans="1:4">
      <c r="A996" s="63"/>
      <c r="B996" s="62" t="s">
        <v>985</v>
      </c>
      <c r="C996" s="232">
        <f>SUM(C995)</f>
        <v>5000</v>
      </c>
    </row>
    <row r="997" spans="1:4">
      <c r="A997" s="42"/>
      <c r="B997" s="42"/>
      <c r="C997" s="223"/>
    </row>
    <row r="998" spans="1:4">
      <c r="A998" s="20"/>
      <c r="B998" s="55" t="s">
        <v>946</v>
      </c>
      <c r="C998" s="222"/>
    </row>
    <row r="999" spans="1:4">
      <c r="A999" s="42"/>
      <c r="B999" s="142"/>
      <c r="C999" s="223"/>
    </row>
    <row r="1000" spans="1:4">
      <c r="A1000" s="33">
        <v>41720300</v>
      </c>
      <c r="B1000" s="49" t="s">
        <v>231</v>
      </c>
      <c r="C1000" s="229">
        <v>100</v>
      </c>
      <c r="D1000" s="396">
        <f>+C1000</f>
        <v>100</v>
      </c>
    </row>
    <row r="1001" spans="1:4">
      <c r="A1001" s="33">
        <v>41721200</v>
      </c>
      <c r="B1001" s="286" t="s">
        <v>350</v>
      </c>
      <c r="C1001" s="229">
        <v>6000</v>
      </c>
      <c r="D1001" s="396">
        <f t="shared" ref="D1001:D1007" si="41">+C1001</f>
        <v>6000</v>
      </c>
    </row>
    <row r="1002" spans="1:4">
      <c r="A1002" s="33">
        <v>41721300</v>
      </c>
      <c r="B1002" s="286" t="s">
        <v>351</v>
      </c>
      <c r="C1002" s="229">
        <v>11000</v>
      </c>
      <c r="D1002" s="396">
        <f t="shared" si="41"/>
        <v>11000</v>
      </c>
    </row>
    <row r="1003" spans="1:4">
      <c r="A1003" s="33">
        <v>41722104</v>
      </c>
      <c r="B1003" s="286" t="s">
        <v>1134</v>
      </c>
      <c r="C1003" s="229">
        <v>1000</v>
      </c>
      <c r="D1003" s="396">
        <f t="shared" si="41"/>
        <v>1000</v>
      </c>
    </row>
    <row r="1004" spans="1:4">
      <c r="A1004" s="33">
        <v>41722199</v>
      </c>
      <c r="B1004" s="286" t="s">
        <v>352</v>
      </c>
      <c r="C1004" s="229">
        <v>7000</v>
      </c>
      <c r="D1004" s="396">
        <f t="shared" si="41"/>
        <v>7000</v>
      </c>
    </row>
    <row r="1005" spans="1:4">
      <c r="A1005" s="33">
        <v>41722300</v>
      </c>
      <c r="B1005" s="286" t="s">
        <v>353</v>
      </c>
      <c r="C1005" s="229">
        <v>1500</v>
      </c>
      <c r="D1005" s="396">
        <f t="shared" si="41"/>
        <v>1500</v>
      </c>
    </row>
    <row r="1006" spans="1:4">
      <c r="A1006" s="33">
        <v>41722400</v>
      </c>
      <c r="B1006" s="286" t="s">
        <v>685</v>
      </c>
      <c r="C1006" s="229">
        <v>3204</v>
      </c>
      <c r="D1006" s="396">
        <f t="shared" si="41"/>
        <v>3204</v>
      </c>
    </row>
    <row r="1007" spans="1:4">
      <c r="A1007" s="33">
        <v>41722699</v>
      </c>
      <c r="B1007" s="286" t="s">
        <v>354</v>
      </c>
      <c r="C1007" s="229">
        <v>2500</v>
      </c>
      <c r="D1007" s="396">
        <f t="shared" si="41"/>
        <v>2500</v>
      </c>
    </row>
    <row r="1008" spans="1:4">
      <c r="A1008" s="42"/>
      <c r="B1008" s="3" t="s">
        <v>985</v>
      </c>
      <c r="C1008" s="226">
        <f>SUM(C1000:C1007)</f>
        <v>32304</v>
      </c>
    </row>
    <row r="1009" spans="1:4">
      <c r="A1009" s="42"/>
      <c r="B1009" s="142"/>
      <c r="C1009" s="227"/>
    </row>
    <row r="1010" spans="1:4">
      <c r="A1010" s="37">
        <v>41762700</v>
      </c>
      <c r="B1010" s="38" t="s">
        <v>686</v>
      </c>
      <c r="C1010" s="231">
        <v>35000</v>
      </c>
      <c r="D1010" s="399">
        <f>+C1010</f>
        <v>35000</v>
      </c>
    </row>
    <row r="1011" spans="1:4">
      <c r="A1011" s="63"/>
      <c r="B1011" s="62" t="s">
        <v>985</v>
      </c>
      <c r="C1011" s="232">
        <f>SUM(C1010)</f>
        <v>35000</v>
      </c>
    </row>
    <row r="1012" spans="1:4">
      <c r="A1012" s="42"/>
      <c r="B1012" s="42"/>
      <c r="C1012" s="223"/>
    </row>
    <row r="1013" spans="1:4">
      <c r="A1013" s="20"/>
      <c r="B1013" s="55" t="s">
        <v>386</v>
      </c>
      <c r="C1013" s="222"/>
    </row>
    <row r="1014" spans="1:4">
      <c r="A1014" s="42"/>
      <c r="B1014" s="42"/>
      <c r="C1014" s="223"/>
    </row>
    <row r="1015" spans="1:4">
      <c r="A1015" s="33">
        <v>41922108</v>
      </c>
      <c r="B1015" s="286" t="s">
        <v>387</v>
      </c>
      <c r="C1015" s="229">
        <v>70000</v>
      </c>
      <c r="D1015" s="396">
        <f>+C1015</f>
        <v>70000</v>
      </c>
    </row>
    <row r="1016" spans="1:4">
      <c r="A1016" s="33">
        <v>41922709</v>
      </c>
      <c r="B1016" s="286" t="s">
        <v>388</v>
      </c>
      <c r="C1016" s="229">
        <v>1000</v>
      </c>
      <c r="D1016" s="396">
        <f>+C1016</f>
        <v>1000</v>
      </c>
    </row>
    <row r="1017" spans="1:4">
      <c r="A1017" s="42"/>
      <c r="B1017" s="3" t="s">
        <v>985</v>
      </c>
      <c r="C1017" s="226">
        <f>SUM(C1015:C1016)</f>
        <v>71000</v>
      </c>
    </row>
    <row r="1018" spans="1:4">
      <c r="A1018" s="42"/>
      <c r="B1018" s="42"/>
      <c r="C1018" s="223"/>
    </row>
    <row r="1019" spans="1:4">
      <c r="A1019" s="36">
        <v>41944900</v>
      </c>
      <c r="B1019" s="285" t="s">
        <v>982</v>
      </c>
      <c r="C1019" s="224">
        <v>65692.490000000005</v>
      </c>
      <c r="D1019" s="396">
        <f>+C1019</f>
        <v>65692.490000000005</v>
      </c>
    </row>
    <row r="1020" spans="1:4">
      <c r="A1020" s="36">
        <v>41944901</v>
      </c>
      <c r="B1020" s="285" t="s">
        <v>983</v>
      </c>
      <c r="C1020" s="224">
        <v>110937.34</v>
      </c>
      <c r="D1020" s="396">
        <f t="shared" ref="D1020:D1030" si="42">+C1020</f>
        <v>110937.34</v>
      </c>
    </row>
    <row r="1021" spans="1:4">
      <c r="A1021" s="36">
        <v>41944902</v>
      </c>
      <c r="B1021" s="285" t="s">
        <v>984</v>
      </c>
      <c r="C1021" s="224">
        <v>335948.73</v>
      </c>
      <c r="D1021" s="396">
        <f t="shared" si="42"/>
        <v>335948.73</v>
      </c>
    </row>
    <row r="1022" spans="1:4">
      <c r="A1022" s="36">
        <v>41947904</v>
      </c>
      <c r="B1022" s="285" t="s">
        <v>1113</v>
      </c>
      <c r="C1022" s="224">
        <v>20000</v>
      </c>
      <c r="D1022" s="396">
        <f t="shared" si="42"/>
        <v>20000</v>
      </c>
    </row>
    <row r="1023" spans="1:4">
      <c r="A1023" s="36">
        <v>41948800</v>
      </c>
      <c r="B1023" s="285" t="s">
        <v>102</v>
      </c>
      <c r="C1023" s="224">
        <v>1500</v>
      </c>
      <c r="D1023" s="396">
        <f t="shared" si="42"/>
        <v>1500</v>
      </c>
    </row>
    <row r="1024" spans="1:4">
      <c r="A1024" s="36">
        <v>41948900</v>
      </c>
      <c r="B1024" s="285" t="s">
        <v>158</v>
      </c>
      <c r="C1024" s="224">
        <v>345000</v>
      </c>
      <c r="D1024" s="396">
        <f t="shared" si="42"/>
        <v>345000</v>
      </c>
    </row>
    <row r="1025" spans="1:4">
      <c r="A1025" s="36">
        <v>41948902</v>
      </c>
      <c r="B1025" s="285" t="s">
        <v>1112</v>
      </c>
      <c r="C1025" s="224">
        <v>39973</v>
      </c>
      <c r="D1025" s="396">
        <f t="shared" si="42"/>
        <v>39973</v>
      </c>
    </row>
    <row r="1026" spans="1:4">
      <c r="A1026" s="36">
        <v>41948903</v>
      </c>
      <c r="B1026" s="285" t="s">
        <v>692</v>
      </c>
      <c r="C1026" s="224">
        <v>23500</v>
      </c>
      <c r="D1026" s="396">
        <f t="shared" si="42"/>
        <v>23500</v>
      </c>
    </row>
    <row r="1027" spans="1:4">
      <c r="A1027" s="36">
        <v>41948904</v>
      </c>
      <c r="B1027" s="285" t="s">
        <v>693</v>
      </c>
      <c r="C1027" s="224">
        <v>23500</v>
      </c>
      <c r="D1027" s="396">
        <f t="shared" si="42"/>
        <v>23500</v>
      </c>
    </row>
    <row r="1028" spans="1:4">
      <c r="A1028" s="36">
        <v>41948905</v>
      </c>
      <c r="B1028" s="285" t="s">
        <v>694</v>
      </c>
      <c r="C1028" s="224">
        <v>25000</v>
      </c>
      <c r="D1028" s="396">
        <f t="shared" si="42"/>
        <v>25000</v>
      </c>
    </row>
    <row r="1029" spans="1:4">
      <c r="A1029" s="36">
        <v>41948906</v>
      </c>
      <c r="B1029" s="285" t="s">
        <v>695</v>
      </c>
      <c r="C1029" s="224">
        <v>25000</v>
      </c>
      <c r="D1029" s="396">
        <f t="shared" si="42"/>
        <v>25000</v>
      </c>
    </row>
    <row r="1030" spans="1:4">
      <c r="A1030" s="36">
        <v>41948907</v>
      </c>
      <c r="B1030" s="285" t="s">
        <v>103</v>
      </c>
      <c r="C1030" s="224">
        <v>3000</v>
      </c>
      <c r="D1030" s="396">
        <f t="shared" si="42"/>
        <v>3000</v>
      </c>
    </row>
    <row r="1031" spans="1:4">
      <c r="A1031" s="66"/>
      <c r="B1031" s="57" t="s">
        <v>985</v>
      </c>
      <c r="C1031" s="225">
        <f>SUM(C1019:C1030)</f>
        <v>1019051.56</v>
      </c>
    </row>
    <row r="1032" spans="1:4">
      <c r="A1032" s="42"/>
      <c r="B1032" s="42"/>
      <c r="C1032" s="223"/>
    </row>
    <row r="1033" spans="1:4">
      <c r="A1033" s="40">
        <v>41978900</v>
      </c>
      <c r="B1033" s="41" t="s">
        <v>389</v>
      </c>
      <c r="C1033" s="235">
        <v>80000</v>
      </c>
      <c r="D1033" s="396">
        <f>+C1033</f>
        <v>80000</v>
      </c>
    </row>
    <row r="1034" spans="1:4">
      <c r="A1034" s="68"/>
      <c r="B1034" s="58" t="s">
        <v>985</v>
      </c>
      <c r="C1034" s="236">
        <f>SUM(C1033)</f>
        <v>80000</v>
      </c>
    </row>
    <row r="1035" spans="1:4">
      <c r="A1035" s="42"/>
      <c r="B1035" s="42"/>
      <c r="C1035" s="223"/>
    </row>
    <row r="1036" spans="1:4">
      <c r="A1036" s="20"/>
      <c r="B1036" s="55" t="s">
        <v>965</v>
      </c>
      <c r="C1036" s="222"/>
    </row>
    <row r="1037" spans="1:4">
      <c r="A1037" s="42"/>
      <c r="B1037" s="42"/>
      <c r="C1037" s="223"/>
    </row>
    <row r="1038" spans="1:4">
      <c r="A1038" s="33">
        <v>42022001</v>
      </c>
      <c r="B1038" s="49" t="s">
        <v>363</v>
      </c>
      <c r="C1038" s="229">
        <v>95</v>
      </c>
      <c r="D1038" s="396">
        <f>+C1038</f>
        <v>95</v>
      </c>
    </row>
    <row r="1039" spans="1:4">
      <c r="A1039" s="33">
        <v>42022300</v>
      </c>
      <c r="B1039" s="49" t="s">
        <v>1074</v>
      </c>
      <c r="C1039" s="229">
        <v>237</v>
      </c>
      <c r="D1039" s="396">
        <f>+C1039</f>
        <v>237</v>
      </c>
    </row>
    <row r="1040" spans="1:4">
      <c r="A1040" s="33">
        <v>42022706</v>
      </c>
      <c r="B1040" s="49" t="s">
        <v>1060</v>
      </c>
      <c r="C1040" s="229">
        <v>20000</v>
      </c>
      <c r="D1040" s="396">
        <f>+C1040</f>
        <v>20000</v>
      </c>
    </row>
    <row r="1041" spans="1:4">
      <c r="A1041" s="33">
        <v>42022699</v>
      </c>
      <c r="B1041" s="49" t="s">
        <v>1059</v>
      </c>
      <c r="C1041" s="229">
        <v>807.5</v>
      </c>
      <c r="D1041" s="396">
        <f>+C1041</f>
        <v>807.5</v>
      </c>
    </row>
    <row r="1042" spans="1:4">
      <c r="A1042" s="33"/>
      <c r="B1042" s="3" t="s">
        <v>985</v>
      </c>
      <c r="C1042" s="226">
        <f>SUM(C1038:C1041)</f>
        <v>21139.5</v>
      </c>
    </row>
    <row r="1043" spans="1:4">
      <c r="A1043" s="33"/>
      <c r="B1043" s="49"/>
      <c r="C1043" s="229"/>
    </row>
    <row r="1044" spans="1:4">
      <c r="A1044" s="20"/>
      <c r="B1044" s="55" t="s">
        <v>967</v>
      </c>
      <c r="C1044" s="222"/>
    </row>
    <row r="1045" spans="1:4">
      <c r="A1045" s="33"/>
      <c r="B1045" s="142"/>
      <c r="C1045" s="229"/>
    </row>
    <row r="1046" spans="1:4">
      <c r="A1046" s="33">
        <v>42222602</v>
      </c>
      <c r="B1046" s="49" t="s">
        <v>1183</v>
      </c>
      <c r="C1046" s="229">
        <v>1000</v>
      </c>
      <c r="D1046" s="396">
        <f>+C1046</f>
        <v>1000</v>
      </c>
    </row>
    <row r="1047" spans="1:4">
      <c r="A1047" s="33">
        <v>42222706</v>
      </c>
      <c r="B1047" s="49" t="s">
        <v>364</v>
      </c>
      <c r="C1047" s="229">
        <v>3000</v>
      </c>
      <c r="D1047" s="396">
        <f>+C1047</f>
        <v>3000</v>
      </c>
    </row>
    <row r="1048" spans="1:4">
      <c r="A1048" s="33">
        <v>42222707</v>
      </c>
      <c r="B1048" s="49" t="s">
        <v>1105</v>
      </c>
      <c r="C1048" s="229">
        <v>12000</v>
      </c>
      <c r="D1048" s="396">
        <f>+C1048</f>
        <v>12000</v>
      </c>
    </row>
    <row r="1049" spans="1:4">
      <c r="A1049" s="33">
        <v>42222710</v>
      </c>
      <c r="B1049" s="49" t="s">
        <v>216</v>
      </c>
      <c r="C1049" s="229">
        <v>168298.68</v>
      </c>
      <c r="D1049" s="396">
        <f>+C1049</f>
        <v>168298.68</v>
      </c>
    </row>
    <row r="1050" spans="1:4">
      <c r="A1050" s="42"/>
      <c r="B1050" s="3" t="s">
        <v>985</v>
      </c>
      <c r="C1050" s="226">
        <f>SUM(C1046:C1049)</f>
        <v>184298.68</v>
      </c>
    </row>
    <row r="1051" spans="1:4">
      <c r="A1051" s="42"/>
      <c r="B1051" s="142"/>
      <c r="C1051" s="223"/>
    </row>
    <row r="1052" spans="1:4">
      <c r="A1052" s="37">
        <v>42262700</v>
      </c>
      <c r="B1052" s="38" t="s">
        <v>1106</v>
      </c>
      <c r="C1052" s="231">
        <v>75000</v>
      </c>
      <c r="D1052" s="396">
        <f>+C1052</f>
        <v>75000</v>
      </c>
    </row>
    <row r="1053" spans="1:4">
      <c r="A1053" s="63"/>
      <c r="B1053" s="62" t="s">
        <v>985</v>
      </c>
      <c r="C1053" s="232">
        <f>SUM(C1052:C1052)</f>
        <v>75000</v>
      </c>
    </row>
    <row r="1054" spans="1:4">
      <c r="A1054" s="69"/>
      <c r="B1054" s="70"/>
      <c r="C1054" s="228"/>
    </row>
    <row r="1055" spans="1:4">
      <c r="A1055" s="20"/>
      <c r="B1055" s="55" t="s">
        <v>104</v>
      </c>
      <c r="C1055" s="222"/>
    </row>
    <row r="1056" spans="1:4">
      <c r="A1056" s="42"/>
      <c r="B1056" s="3"/>
      <c r="C1056" s="226"/>
    </row>
    <row r="1057" spans="1:4">
      <c r="A1057" s="37">
        <v>42562700</v>
      </c>
      <c r="B1057" s="38" t="s">
        <v>114</v>
      </c>
      <c r="C1057" s="231">
        <v>599998</v>
      </c>
      <c r="D1057" s="396">
        <f>+C1057</f>
        <v>599998</v>
      </c>
    </row>
    <row r="1058" spans="1:4">
      <c r="A1058" s="63"/>
      <c r="B1058" s="62" t="s">
        <v>985</v>
      </c>
      <c r="C1058" s="232">
        <f>SUM(C1057:C1057)</f>
        <v>599998</v>
      </c>
    </row>
    <row r="1059" spans="1:4">
      <c r="A1059" s="42"/>
      <c r="B1059" s="3"/>
      <c r="C1059" s="226"/>
    </row>
    <row r="1060" spans="1:4">
      <c r="A1060" s="40">
        <v>42578900</v>
      </c>
      <c r="B1060" s="41" t="s">
        <v>217</v>
      </c>
      <c r="C1060" s="235">
        <f>200000-60000</f>
        <v>140000</v>
      </c>
      <c r="D1060" s="396">
        <f>+C1060</f>
        <v>140000</v>
      </c>
    </row>
    <row r="1061" spans="1:4">
      <c r="A1061" s="68"/>
      <c r="B1061" s="58" t="s">
        <v>985</v>
      </c>
      <c r="C1061" s="236">
        <f>SUM(C1060)</f>
        <v>140000</v>
      </c>
    </row>
    <row r="1062" spans="1:4">
      <c r="A1062" s="42"/>
      <c r="B1062" s="3"/>
      <c r="C1062" s="226"/>
    </row>
    <row r="1063" spans="1:4">
      <c r="A1063" s="20"/>
      <c r="B1063" s="55" t="s">
        <v>579</v>
      </c>
      <c r="C1063" s="222"/>
    </row>
    <row r="1064" spans="1:4">
      <c r="A1064" s="28"/>
      <c r="B1064" s="46"/>
      <c r="C1064" s="222"/>
    </row>
    <row r="1065" spans="1:4">
      <c r="A1065" s="52">
        <v>42612000</v>
      </c>
      <c r="B1065" s="53" t="s">
        <v>374</v>
      </c>
      <c r="C1065" s="233">
        <v>15231.71</v>
      </c>
      <c r="D1065" s="396">
        <f>+C1065</f>
        <v>15231.71</v>
      </c>
    </row>
    <row r="1066" spans="1:4">
      <c r="A1066" s="52">
        <v>42612004</v>
      </c>
      <c r="B1066" s="53" t="s">
        <v>377</v>
      </c>
      <c r="C1066" s="233">
        <v>8467.7000000000007</v>
      </c>
      <c r="D1066" s="396">
        <f t="shared" ref="D1066:D1074" si="43">+C1066</f>
        <v>8467.7000000000007</v>
      </c>
    </row>
    <row r="1067" spans="1:4">
      <c r="A1067" s="52">
        <v>42612006</v>
      </c>
      <c r="B1067" s="53" t="s">
        <v>378</v>
      </c>
      <c r="C1067" s="233">
        <v>7548.63</v>
      </c>
      <c r="D1067" s="396">
        <f t="shared" si="43"/>
        <v>7548.63</v>
      </c>
    </row>
    <row r="1068" spans="1:4">
      <c r="A1068" s="52">
        <v>42612100</v>
      </c>
      <c r="B1068" s="53" t="s">
        <v>379</v>
      </c>
      <c r="C1068" s="233">
        <v>18963</v>
      </c>
      <c r="D1068" s="396">
        <f t="shared" si="43"/>
        <v>18963</v>
      </c>
    </row>
    <row r="1069" spans="1:4">
      <c r="A1069" s="52">
        <v>42612101</v>
      </c>
      <c r="B1069" s="53" t="s">
        <v>381</v>
      </c>
      <c r="C1069" s="233">
        <v>23324.28</v>
      </c>
      <c r="D1069" s="396">
        <f t="shared" si="43"/>
        <v>23324.28</v>
      </c>
    </row>
    <row r="1070" spans="1:4">
      <c r="A1070" s="52">
        <v>42612103</v>
      </c>
      <c r="B1070" s="53" t="s">
        <v>382</v>
      </c>
      <c r="C1070" s="233">
        <v>16639.46</v>
      </c>
      <c r="D1070" s="396">
        <f t="shared" si="43"/>
        <v>16639.46</v>
      </c>
    </row>
    <row r="1071" spans="1:4">
      <c r="A1071" s="52">
        <v>42613000</v>
      </c>
      <c r="B1071" s="53" t="s">
        <v>383</v>
      </c>
      <c r="C1071" s="233">
        <v>10238.290000000001</v>
      </c>
      <c r="D1071" s="396">
        <f t="shared" si="43"/>
        <v>10238.290000000001</v>
      </c>
    </row>
    <row r="1072" spans="1:4">
      <c r="A1072" s="52">
        <v>42613002</v>
      </c>
      <c r="B1072" s="53" t="s">
        <v>384</v>
      </c>
      <c r="C1072" s="233">
        <v>15738.53</v>
      </c>
      <c r="D1072" s="396">
        <f t="shared" si="43"/>
        <v>15738.53</v>
      </c>
    </row>
    <row r="1073" spans="1:4">
      <c r="A1073" s="52">
        <v>42615000</v>
      </c>
      <c r="B1073" s="53" t="s">
        <v>541</v>
      </c>
      <c r="C1073" s="233">
        <v>561.84</v>
      </c>
      <c r="D1073" s="396">
        <f t="shared" si="43"/>
        <v>561.84</v>
      </c>
    </row>
    <row r="1074" spans="1:4">
      <c r="A1074" s="52">
        <v>42616000</v>
      </c>
      <c r="B1074" s="53" t="s">
        <v>385</v>
      </c>
      <c r="C1074" s="233">
        <v>38165</v>
      </c>
      <c r="D1074" s="396">
        <f t="shared" si="43"/>
        <v>38165</v>
      </c>
    </row>
    <row r="1075" spans="1:4">
      <c r="A1075" s="53"/>
      <c r="B1075" s="4" t="s">
        <v>985</v>
      </c>
      <c r="C1075" s="234">
        <f>SUM(C1065:C1074)</f>
        <v>154878.44</v>
      </c>
    </row>
    <row r="1076" spans="1:4">
      <c r="A1076" s="69"/>
      <c r="B1076" s="70"/>
      <c r="C1076" s="242"/>
    </row>
    <row r="1077" spans="1:4">
      <c r="A1077" s="33">
        <v>42622000</v>
      </c>
      <c r="B1077" s="286" t="s">
        <v>1058</v>
      </c>
      <c r="C1077" s="229">
        <v>1000</v>
      </c>
      <c r="D1077" s="396">
        <f>+C1077</f>
        <v>1000</v>
      </c>
    </row>
    <row r="1078" spans="1:4">
      <c r="A1078" s="33">
        <v>42622114</v>
      </c>
      <c r="B1078" s="286" t="s">
        <v>569</v>
      </c>
      <c r="C1078" s="229">
        <v>460</v>
      </c>
      <c r="D1078" s="396">
        <f t="shared" ref="D1078:D1087" si="44">+C1078</f>
        <v>460</v>
      </c>
    </row>
    <row r="1079" spans="1:4">
      <c r="A1079" s="33">
        <v>42622300</v>
      </c>
      <c r="B1079" s="286" t="s">
        <v>570</v>
      </c>
      <c r="C1079" s="229">
        <v>400</v>
      </c>
      <c r="D1079" s="396">
        <f t="shared" si="44"/>
        <v>400</v>
      </c>
    </row>
    <row r="1080" spans="1:4">
      <c r="A1080" s="33">
        <v>42622602</v>
      </c>
      <c r="B1080" s="286" t="s">
        <v>571</v>
      </c>
      <c r="C1080" s="229">
        <v>600</v>
      </c>
      <c r="D1080" s="396">
        <f t="shared" si="44"/>
        <v>600</v>
      </c>
    </row>
    <row r="1081" spans="1:4">
      <c r="A1081" s="33">
        <v>42622606</v>
      </c>
      <c r="B1081" s="286" t="s">
        <v>572</v>
      </c>
      <c r="C1081" s="229">
        <v>6000</v>
      </c>
      <c r="D1081" s="396">
        <f t="shared" si="44"/>
        <v>6000</v>
      </c>
    </row>
    <row r="1082" spans="1:4">
      <c r="A1082" s="289">
        <v>42622610</v>
      </c>
      <c r="B1082" s="286" t="s">
        <v>573</v>
      </c>
      <c r="C1082" s="229">
        <v>75000</v>
      </c>
      <c r="D1082" s="396">
        <f t="shared" si="44"/>
        <v>75000</v>
      </c>
    </row>
    <row r="1083" spans="1:4">
      <c r="A1083" s="33">
        <v>42622611</v>
      </c>
      <c r="B1083" s="286" t="s">
        <v>574</v>
      </c>
      <c r="C1083" s="229">
        <v>8000</v>
      </c>
      <c r="D1083" s="396">
        <f t="shared" si="44"/>
        <v>8000</v>
      </c>
    </row>
    <row r="1084" spans="1:4">
      <c r="A1084" s="33">
        <v>42622612</v>
      </c>
      <c r="B1084" s="286" t="s">
        <v>575</v>
      </c>
      <c r="C1084" s="229">
        <v>9000</v>
      </c>
      <c r="D1084" s="396">
        <f t="shared" si="44"/>
        <v>9000</v>
      </c>
    </row>
    <row r="1085" spans="1:4">
      <c r="A1085" s="33">
        <v>42622707</v>
      </c>
      <c r="B1085" s="286" t="s">
        <v>576</v>
      </c>
      <c r="C1085" s="229">
        <v>525</v>
      </c>
      <c r="D1085" s="396">
        <f t="shared" si="44"/>
        <v>525</v>
      </c>
    </row>
    <row r="1086" spans="1:4">
      <c r="A1086" s="33">
        <v>42623020</v>
      </c>
      <c r="B1086" s="286" t="s">
        <v>577</v>
      </c>
      <c r="C1086" s="229">
        <v>600</v>
      </c>
      <c r="D1086" s="396">
        <f t="shared" si="44"/>
        <v>600</v>
      </c>
    </row>
    <row r="1087" spans="1:4">
      <c r="A1087" s="33">
        <v>42623120</v>
      </c>
      <c r="B1087" s="286" t="s">
        <v>578</v>
      </c>
      <c r="C1087" s="229">
        <v>450</v>
      </c>
      <c r="D1087" s="396">
        <f t="shared" si="44"/>
        <v>450</v>
      </c>
    </row>
    <row r="1088" spans="1:4">
      <c r="A1088" s="42"/>
      <c r="B1088" s="3" t="s">
        <v>985</v>
      </c>
      <c r="C1088" s="226">
        <f>SUM(C1077:C1087)</f>
        <v>102035</v>
      </c>
    </row>
    <row r="1089" spans="1:4">
      <c r="A1089" s="69"/>
      <c r="B1089" s="70"/>
      <c r="C1089" s="228"/>
    </row>
    <row r="1090" spans="1:4" ht="14.25" customHeight="1">
      <c r="A1090" s="36">
        <v>42644900</v>
      </c>
      <c r="B1090" s="285" t="s">
        <v>115</v>
      </c>
      <c r="C1090" s="224">
        <v>42000</v>
      </c>
      <c r="D1090" s="396">
        <f>+C1090</f>
        <v>42000</v>
      </c>
    </row>
    <row r="1091" spans="1:4" ht="14.25" customHeight="1">
      <c r="A1091" s="36">
        <v>42646200</v>
      </c>
      <c r="B1091" s="285" t="s">
        <v>166</v>
      </c>
      <c r="C1091" s="224">
        <v>30855.360000000001</v>
      </c>
      <c r="D1091" s="396">
        <f>+C1091</f>
        <v>30855.360000000001</v>
      </c>
    </row>
    <row r="1092" spans="1:4" ht="14.25" customHeight="1">
      <c r="A1092" s="36">
        <v>42647300</v>
      </c>
      <c r="B1092" s="285" t="s">
        <v>580</v>
      </c>
      <c r="C1092" s="224">
        <v>4000</v>
      </c>
      <c r="D1092" s="396">
        <f>+C1092</f>
        <v>4000</v>
      </c>
    </row>
    <row r="1093" spans="1:4" ht="14.25" customHeight="1">
      <c r="A1093" s="36">
        <v>42647301</v>
      </c>
      <c r="B1093" s="285" t="s">
        <v>105</v>
      </c>
      <c r="C1093" s="224">
        <v>6000</v>
      </c>
      <c r="D1093" s="396">
        <f>+C1093</f>
        <v>6000</v>
      </c>
    </row>
    <row r="1094" spans="1:4" ht="14.25" customHeight="1">
      <c r="A1094" s="36">
        <v>42648900</v>
      </c>
      <c r="B1094" s="285" t="s">
        <v>106</v>
      </c>
      <c r="C1094" s="224">
        <v>2500</v>
      </c>
      <c r="D1094" s="396">
        <f>+C1094</f>
        <v>2500</v>
      </c>
    </row>
    <row r="1095" spans="1:4">
      <c r="A1095" s="66"/>
      <c r="B1095" s="57" t="s">
        <v>985</v>
      </c>
      <c r="C1095" s="225">
        <f>SUM(C1090:C1094)</f>
        <v>85355.36</v>
      </c>
    </row>
    <row r="1096" spans="1:4">
      <c r="A1096" s="69"/>
      <c r="B1096" s="70"/>
      <c r="C1096" s="228"/>
    </row>
    <row r="1097" spans="1:4">
      <c r="A1097" s="37">
        <v>42662201</v>
      </c>
      <c r="B1097" s="38" t="s">
        <v>707</v>
      </c>
      <c r="C1097" s="231">
        <v>5000</v>
      </c>
      <c r="D1097" s="396">
        <f>+C1097</f>
        <v>5000</v>
      </c>
    </row>
    <row r="1098" spans="1:4">
      <c r="A1098" s="37">
        <v>42662500</v>
      </c>
      <c r="B1098" s="38" t="s">
        <v>710</v>
      </c>
      <c r="C1098" s="231">
        <v>3000</v>
      </c>
      <c r="D1098" s="396">
        <f>+C1098</f>
        <v>3000</v>
      </c>
    </row>
    <row r="1099" spans="1:4">
      <c r="A1099" s="37">
        <v>42662502</v>
      </c>
      <c r="B1099" s="300" t="s">
        <v>202</v>
      </c>
      <c r="C1099" s="308">
        <v>3000</v>
      </c>
      <c r="D1099" s="396">
        <f>+C1099</f>
        <v>3000</v>
      </c>
    </row>
    <row r="1100" spans="1:4">
      <c r="A1100" s="63"/>
      <c r="B1100" s="62" t="s">
        <v>985</v>
      </c>
      <c r="C1100" s="232">
        <f>SUM(C1097:C1099)</f>
        <v>11000</v>
      </c>
    </row>
    <row r="1101" spans="1:4">
      <c r="A1101" s="69"/>
      <c r="B1101" s="70"/>
      <c r="C1101" s="228"/>
    </row>
    <row r="1102" spans="1:4">
      <c r="A1102" s="20"/>
      <c r="B1102" s="55" t="s">
        <v>968</v>
      </c>
      <c r="C1102" s="222"/>
    </row>
    <row r="1103" spans="1:4">
      <c r="A1103" s="42"/>
      <c r="B1103" s="42"/>
      <c r="C1103" s="223"/>
    </row>
    <row r="1104" spans="1:4">
      <c r="A1104" s="191">
        <v>43146200</v>
      </c>
      <c r="B1104" s="66" t="s">
        <v>205</v>
      </c>
      <c r="C1104" s="240">
        <v>12000</v>
      </c>
      <c r="D1104" s="400">
        <f>+C1104</f>
        <v>12000</v>
      </c>
    </row>
    <row r="1105" spans="1:4">
      <c r="A1105" s="36">
        <v>43147304</v>
      </c>
      <c r="B1105" s="285" t="s">
        <v>218</v>
      </c>
      <c r="C1105" s="224">
        <v>46200</v>
      </c>
      <c r="D1105" s="400">
        <f>+C1105</f>
        <v>46200</v>
      </c>
    </row>
    <row r="1106" spans="1:4">
      <c r="A1106" s="36">
        <v>43148900</v>
      </c>
      <c r="B1106" s="285" t="s">
        <v>107</v>
      </c>
      <c r="C1106" s="224">
        <v>25000</v>
      </c>
      <c r="D1106" s="400">
        <f>+C1106</f>
        <v>25000</v>
      </c>
    </row>
    <row r="1107" spans="1:4">
      <c r="A1107" s="66"/>
      <c r="B1107" s="57" t="s">
        <v>985</v>
      </c>
      <c r="C1107" s="225">
        <f>SUM(C1104:C1106)</f>
        <v>83200</v>
      </c>
    </row>
    <row r="1108" spans="1:4">
      <c r="A1108" s="42"/>
      <c r="B1108" s="42"/>
      <c r="C1108" s="242"/>
    </row>
    <row r="1109" spans="1:4">
      <c r="A1109" s="37">
        <v>43165000</v>
      </c>
      <c r="B1109" s="38" t="s">
        <v>796</v>
      </c>
      <c r="C1109" s="231">
        <v>18000</v>
      </c>
      <c r="D1109" s="396">
        <f>+C1109</f>
        <v>18000</v>
      </c>
    </row>
    <row r="1110" spans="1:4">
      <c r="A1110" s="63"/>
      <c r="B1110" s="62" t="s">
        <v>985</v>
      </c>
      <c r="C1110" s="232">
        <f>SUM(C1109)</f>
        <v>18000</v>
      </c>
    </row>
    <row r="1111" spans="1:4">
      <c r="A1111" s="42"/>
      <c r="B1111" s="42"/>
      <c r="C1111" s="242"/>
    </row>
    <row r="1112" spans="1:4">
      <c r="A1112" s="40">
        <v>43177000</v>
      </c>
      <c r="B1112" s="367" t="s">
        <v>797</v>
      </c>
      <c r="C1112" s="368">
        <v>90310.75</v>
      </c>
      <c r="D1112" s="396">
        <f>+C1112</f>
        <v>90310.75</v>
      </c>
    </row>
    <row r="1113" spans="1:4">
      <c r="A1113" s="68"/>
      <c r="B1113" s="58" t="s">
        <v>985</v>
      </c>
      <c r="C1113" s="236">
        <f>SUM(C1112:C1112)</f>
        <v>90310.75</v>
      </c>
    </row>
    <row r="1114" spans="1:4">
      <c r="A1114" s="42"/>
      <c r="B1114" s="42"/>
      <c r="C1114" s="223"/>
    </row>
    <row r="1115" spans="1:4">
      <c r="A1115" s="20"/>
      <c r="B1115" s="55" t="s">
        <v>969</v>
      </c>
      <c r="C1115" s="222"/>
    </row>
    <row r="1116" spans="1:4">
      <c r="A1116" s="42"/>
      <c r="B1116" s="42"/>
      <c r="C1116" s="223"/>
    </row>
    <row r="1117" spans="1:4">
      <c r="A1117" s="52">
        <v>43212000</v>
      </c>
      <c r="B1117" s="53" t="s">
        <v>374</v>
      </c>
      <c r="C1117" s="233">
        <v>45695.14</v>
      </c>
      <c r="D1117" s="396">
        <f>+C1117</f>
        <v>45695.14</v>
      </c>
    </row>
    <row r="1118" spans="1:4">
      <c r="A1118" s="52">
        <v>43212001</v>
      </c>
      <c r="B1118" s="53" t="s">
        <v>375</v>
      </c>
      <c r="C1118" s="233">
        <v>13284.68</v>
      </c>
      <c r="D1118" s="396">
        <f t="shared" ref="D1118:D1128" si="45">+C1118</f>
        <v>13284.68</v>
      </c>
    </row>
    <row r="1119" spans="1:4">
      <c r="A1119" s="52">
        <v>43212003</v>
      </c>
      <c r="B1119" s="53" t="s">
        <v>376</v>
      </c>
      <c r="C1119" s="233">
        <v>10077.59</v>
      </c>
      <c r="D1119" s="396">
        <f t="shared" si="45"/>
        <v>10077.59</v>
      </c>
    </row>
    <row r="1120" spans="1:4">
      <c r="A1120" s="52">
        <v>43212004</v>
      </c>
      <c r="B1120" s="53" t="s">
        <v>377</v>
      </c>
      <c r="C1120" s="233">
        <v>8467.7000000000007</v>
      </c>
      <c r="D1120" s="396">
        <f t="shared" si="45"/>
        <v>8467.7000000000007</v>
      </c>
    </row>
    <row r="1121" spans="1:4">
      <c r="A1121" s="52">
        <v>43212006</v>
      </c>
      <c r="B1121" s="53" t="s">
        <v>378</v>
      </c>
      <c r="C1121" s="233">
        <v>14960.13</v>
      </c>
      <c r="D1121" s="396">
        <f t="shared" si="45"/>
        <v>14960.13</v>
      </c>
    </row>
    <row r="1122" spans="1:4">
      <c r="A1122" s="52">
        <v>43212100</v>
      </c>
      <c r="B1122" s="53" t="s">
        <v>379</v>
      </c>
      <c r="C1122" s="233">
        <v>52233.02</v>
      </c>
      <c r="D1122" s="396">
        <f t="shared" si="45"/>
        <v>52233.02</v>
      </c>
    </row>
    <row r="1123" spans="1:4">
      <c r="A1123" s="52">
        <v>43212101</v>
      </c>
      <c r="B1123" s="53" t="s">
        <v>381</v>
      </c>
      <c r="C1123" s="233">
        <v>74982.039999999994</v>
      </c>
      <c r="D1123" s="396">
        <f t="shared" si="45"/>
        <v>74982.039999999994</v>
      </c>
    </row>
    <row r="1124" spans="1:4">
      <c r="A1124" s="52">
        <v>43212103</v>
      </c>
      <c r="B1124" s="53" t="s">
        <v>382</v>
      </c>
      <c r="C1124" s="233">
        <v>46808.94</v>
      </c>
      <c r="D1124" s="396">
        <f t="shared" si="45"/>
        <v>46808.94</v>
      </c>
    </row>
    <row r="1125" spans="1:4">
      <c r="A1125" s="52">
        <v>43213000</v>
      </c>
      <c r="B1125" s="53" t="s">
        <v>383</v>
      </c>
      <c r="C1125" s="233">
        <v>120017.32</v>
      </c>
      <c r="D1125" s="396">
        <f t="shared" si="45"/>
        <v>120017.32</v>
      </c>
    </row>
    <row r="1126" spans="1:4">
      <c r="A1126" s="52">
        <v>43213002</v>
      </c>
      <c r="B1126" s="53" t="s">
        <v>384</v>
      </c>
      <c r="C1126" s="233">
        <v>198426.4</v>
      </c>
      <c r="D1126" s="396">
        <f t="shared" si="45"/>
        <v>198426.4</v>
      </c>
    </row>
    <row r="1127" spans="1:4">
      <c r="A1127" s="52">
        <v>43215000</v>
      </c>
      <c r="B1127" s="53" t="s">
        <v>541</v>
      </c>
      <c r="C1127" s="233">
        <v>3183.76</v>
      </c>
      <c r="D1127" s="396">
        <f t="shared" si="45"/>
        <v>3183.76</v>
      </c>
    </row>
    <row r="1128" spans="1:4">
      <c r="A1128" s="52">
        <v>43216000</v>
      </c>
      <c r="B1128" s="53" t="s">
        <v>385</v>
      </c>
      <c r="C1128" s="233">
        <v>163389.51999999999</v>
      </c>
      <c r="D1128" s="396">
        <f t="shared" si="45"/>
        <v>163389.51999999999</v>
      </c>
    </row>
    <row r="1129" spans="1:4">
      <c r="A1129" s="53"/>
      <c r="B1129" s="4" t="s">
        <v>985</v>
      </c>
      <c r="C1129" s="234">
        <f>SUM(C1117:C1128)</f>
        <v>751526.24</v>
      </c>
    </row>
    <row r="1130" spans="1:4">
      <c r="A1130" s="42"/>
      <c r="B1130" s="3"/>
      <c r="C1130" s="223"/>
    </row>
    <row r="1131" spans="1:4">
      <c r="A1131" s="33">
        <v>43220200</v>
      </c>
      <c r="B1131" s="286" t="s">
        <v>319</v>
      </c>
      <c r="C1131" s="229">
        <v>2000</v>
      </c>
      <c r="D1131" s="396">
        <f>+C1131</f>
        <v>2000</v>
      </c>
    </row>
    <row r="1132" spans="1:4">
      <c r="A1132" s="33">
        <v>43221600</v>
      </c>
      <c r="B1132" s="286" t="s">
        <v>702</v>
      </c>
      <c r="C1132" s="229">
        <v>2000</v>
      </c>
      <c r="D1132" s="396">
        <f t="shared" ref="D1132:D1163" si="46">+C1132</f>
        <v>2000</v>
      </c>
    </row>
    <row r="1133" spans="1:4">
      <c r="A1133" s="33">
        <v>43221900</v>
      </c>
      <c r="B1133" s="286" t="s">
        <v>151</v>
      </c>
      <c r="C1133" s="229">
        <v>2000</v>
      </c>
      <c r="D1133" s="396">
        <f t="shared" si="46"/>
        <v>2000</v>
      </c>
    </row>
    <row r="1134" spans="1:4">
      <c r="A1134" s="33">
        <v>43222000</v>
      </c>
      <c r="B1134" s="286" t="s">
        <v>1058</v>
      </c>
      <c r="C1134" s="229">
        <v>1300</v>
      </c>
      <c r="D1134" s="396">
        <f t="shared" si="46"/>
        <v>1300</v>
      </c>
    </row>
    <row r="1135" spans="1:4">
      <c r="A1135" s="33">
        <v>43222001</v>
      </c>
      <c r="B1135" s="286" t="s">
        <v>367</v>
      </c>
      <c r="C1135" s="229">
        <v>200</v>
      </c>
      <c r="D1135" s="396">
        <f t="shared" si="46"/>
        <v>200</v>
      </c>
    </row>
    <row r="1136" spans="1:4">
      <c r="A1136" s="33">
        <v>43222002</v>
      </c>
      <c r="B1136" s="286" t="s">
        <v>152</v>
      </c>
      <c r="C1136" s="229">
        <v>2350</v>
      </c>
      <c r="D1136" s="396">
        <f t="shared" si="46"/>
        <v>2350</v>
      </c>
    </row>
    <row r="1137" spans="1:4">
      <c r="A1137" s="33">
        <v>43222003</v>
      </c>
      <c r="B1137" s="286" t="s">
        <v>942</v>
      </c>
      <c r="C1137" s="229">
        <v>1500</v>
      </c>
      <c r="D1137" s="396">
        <f t="shared" si="46"/>
        <v>1500</v>
      </c>
    </row>
    <row r="1138" spans="1:4">
      <c r="A1138" s="33">
        <v>43222300</v>
      </c>
      <c r="B1138" s="286" t="s">
        <v>1074</v>
      </c>
      <c r="C1138" s="229">
        <v>20352.259999999998</v>
      </c>
      <c r="D1138" s="396">
        <f t="shared" si="46"/>
        <v>20352.259999999998</v>
      </c>
    </row>
    <row r="1139" spans="1:4">
      <c r="A1139" s="33">
        <v>43222400</v>
      </c>
      <c r="B1139" s="286" t="s">
        <v>153</v>
      </c>
      <c r="C1139" s="229">
        <v>1500</v>
      </c>
      <c r="D1139" s="396">
        <f t="shared" si="46"/>
        <v>1500</v>
      </c>
    </row>
    <row r="1140" spans="1:4">
      <c r="A1140" s="33">
        <v>43222602</v>
      </c>
      <c r="B1140" s="286" t="s">
        <v>1183</v>
      </c>
      <c r="C1140" s="229">
        <v>200000</v>
      </c>
      <c r="D1140" s="396">
        <f t="shared" si="46"/>
        <v>200000</v>
      </c>
    </row>
    <row r="1141" spans="1:4">
      <c r="A1141" s="33">
        <v>43222603</v>
      </c>
      <c r="B1141" s="286" t="s">
        <v>1184</v>
      </c>
      <c r="C1141" s="229">
        <v>300</v>
      </c>
      <c r="D1141" s="396">
        <f t="shared" si="46"/>
        <v>300</v>
      </c>
    </row>
    <row r="1142" spans="1:4">
      <c r="A1142" s="33">
        <v>43222606</v>
      </c>
      <c r="B1142" s="286" t="s">
        <v>154</v>
      </c>
      <c r="C1142" s="229">
        <v>5000</v>
      </c>
      <c r="D1142" s="396">
        <f t="shared" si="46"/>
        <v>5000</v>
      </c>
    </row>
    <row r="1143" spans="1:4">
      <c r="A1143" s="33">
        <v>43222608</v>
      </c>
      <c r="B1143" s="286" t="s">
        <v>787</v>
      </c>
      <c r="C1143" s="229">
        <v>75000</v>
      </c>
      <c r="D1143" s="396">
        <f t="shared" si="46"/>
        <v>75000</v>
      </c>
    </row>
    <row r="1144" spans="1:4">
      <c r="A1144" s="33">
        <v>43222609</v>
      </c>
      <c r="B1144" s="286" t="s">
        <v>798</v>
      </c>
      <c r="C1144" s="229">
        <v>50000</v>
      </c>
      <c r="D1144" s="396">
        <f t="shared" si="46"/>
        <v>50000</v>
      </c>
    </row>
    <row r="1145" spans="1:4">
      <c r="A1145" s="33">
        <v>43222610</v>
      </c>
      <c r="B1145" s="286" t="s">
        <v>788</v>
      </c>
      <c r="C1145" s="229">
        <v>20000</v>
      </c>
      <c r="D1145" s="396">
        <f t="shared" si="46"/>
        <v>20000</v>
      </c>
    </row>
    <row r="1146" spans="1:4">
      <c r="A1146" s="33">
        <v>43222632</v>
      </c>
      <c r="B1146" s="286" t="s">
        <v>117</v>
      </c>
      <c r="C1146" s="229">
        <v>20000</v>
      </c>
      <c r="D1146" s="396">
        <f t="shared" si="46"/>
        <v>20000</v>
      </c>
    </row>
    <row r="1147" spans="1:4">
      <c r="A1147" s="33">
        <v>43222691</v>
      </c>
      <c r="B1147" s="286" t="s">
        <v>794</v>
      </c>
      <c r="C1147" s="229">
        <v>15000</v>
      </c>
      <c r="D1147" s="396">
        <f t="shared" si="46"/>
        <v>15000</v>
      </c>
    </row>
    <row r="1148" spans="1:4">
      <c r="A1148" s="33">
        <v>43222692</v>
      </c>
      <c r="B1148" s="286" t="s">
        <v>793</v>
      </c>
      <c r="C1148" s="229">
        <v>30800</v>
      </c>
      <c r="D1148" s="396">
        <f t="shared" si="46"/>
        <v>30800</v>
      </c>
    </row>
    <row r="1149" spans="1:4">
      <c r="A1149" s="33">
        <v>43222693</v>
      </c>
      <c r="B1149" s="286" t="s">
        <v>792</v>
      </c>
      <c r="C1149" s="229">
        <v>27000</v>
      </c>
      <c r="D1149" s="396">
        <f t="shared" si="46"/>
        <v>27000</v>
      </c>
    </row>
    <row r="1150" spans="1:4">
      <c r="A1150" s="33">
        <v>43222694</v>
      </c>
      <c r="B1150" s="286" t="s">
        <v>833</v>
      </c>
      <c r="C1150" s="229">
        <v>47300</v>
      </c>
      <c r="D1150" s="396">
        <f t="shared" si="46"/>
        <v>47300</v>
      </c>
    </row>
    <row r="1151" spans="1:4">
      <c r="A1151" s="33">
        <v>43222695</v>
      </c>
      <c r="B1151" s="286" t="s">
        <v>116</v>
      </c>
      <c r="C1151" s="229">
        <v>30000</v>
      </c>
      <c r="D1151" s="396">
        <f t="shared" si="46"/>
        <v>30000</v>
      </c>
    </row>
    <row r="1152" spans="1:4">
      <c r="A1152" s="33">
        <v>43222696</v>
      </c>
      <c r="B1152" s="286" t="s">
        <v>789</v>
      </c>
      <c r="C1152" s="229">
        <v>15000</v>
      </c>
      <c r="D1152" s="396">
        <f t="shared" si="46"/>
        <v>15000</v>
      </c>
    </row>
    <row r="1153" spans="1:4">
      <c r="A1153" s="33">
        <v>43222697</v>
      </c>
      <c r="B1153" s="286" t="s">
        <v>790</v>
      </c>
      <c r="C1153" s="229">
        <v>25000</v>
      </c>
      <c r="D1153" s="396">
        <f t="shared" si="46"/>
        <v>25000</v>
      </c>
    </row>
    <row r="1154" spans="1:4">
      <c r="A1154" s="33">
        <v>43222698</v>
      </c>
      <c r="B1154" s="286" t="s">
        <v>194</v>
      </c>
      <c r="C1154" s="229">
        <v>380000</v>
      </c>
      <c r="D1154" s="396">
        <f t="shared" si="46"/>
        <v>380000</v>
      </c>
    </row>
    <row r="1155" spans="1:4">
      <c r="A1155" s="33">
        <v>43222699</v>
      </c>
      <c r="B1155" s="286" t="s">
        <v>1185</v>
      </c>
      <c r="C1155" s="229">
        <v>2000</v>
      </c>
      <c r="D1155" s="396">
        <f t="shared" si="46"/>
        <v>2000</v>
      </c>
    </row>
    <row r="1156" spans="1:4">
      <c r="A1156" s="33">
        <v>43222706</v>
      </c>
      <c r="B1156" s="286" t="s">
        <v>1060</v>
      </c>
      <c r="C1156" s="229">
        <v>25000</v>
      </c>
      <c r="D1156" s="396">
        <f t="shared" si="46"/>
        <v>25000</v>
      </c>
    </row>
    <row r="1157" spans="1:4">
      <c r="A1157" s="33">
        <v>43222707</v>
      </c>
      <c r="B1157" s="286" t="s">
        <v>834</v>
      </c>
      <c r="C1157" s="229">
        <v>15000</v>
      </c>
      <c r="D1157" s="396">
        <f t="shared" si="46"/>
        <v>15000</v>
      </c>
    </row>
    <row r="1158" spans="1:4">
      <c r="A1158" s="33">
        <v>43222709</v>
      </c>
      <c r="B1158" s="286" t="s">
        <v>799</v>
      </c>
      <c r="C1158" s="229">
        <v>200000</v>
      </c>
      <c r="D1158" s="396">
        <f t="shared" si="46"/>
        <v>200000</v>
      </c>
    </row>
    <row r="1159" spans="1:4">
      <c r="A1159" s="33">
        <v>43222710</v>
      </c>
      <c r="B1159" s="286" t="s">
        <v>118</v>
      </c>
      <c r="C1159" s="229">
        <v>25000</v>
      </c>
      <c r="D1159" s="396">
        <f t="shared" si="46"/>
        <v>25000</v>
      </c>
    </row>
    <row r="1160" spans="1:4">
      <c r="A1160" s="33">
        <v>43222712</v>
      </c>
      <c r="B1160" s="286" t="s">
        <v>800</v>
      </c>
      <c r="C1160" s="229">
        <v>70000</v>
      </c>
      <c r="D1160" s="396">
        <f t="shared" si="46"/>
        <v>70000</v>
      </c>
    </row>
    <row r="1161" spans="1:4">
      <c r="A1161" s="33">
        <v>43222713</v>
      </c>
      <c r="B1161" s="286" t="s">
        <v>791</v>
      </c>
      <c r="C1161" s="229">
        <v>90000</v>
      </c>
      <c r="D1161" s="396">
        <f t="shared" si="46"/>
        <v>90000</v>
      </c>
    </row>
    <row r="1162" spans="1:4">
      <c r="A1162" s="33">
        <v>43223020</v>
      </c>
      <c r="B1162" s="286" t="s">
        <v>795</v>
      </c>
      <c r="C1162" s="229">
        <v>10000</v>
      </c>
      <c r="D1162" s="396">
        <f t="shared" si="46"/>
        <v>10000</v>
      </c>
    </row>
    <row r="1163" spans="1:4">
      <c r="A1163" s="33">
        <v>43223120</v>
      </c>
      <c r="B1163" s="286" t="s">
        <v>843</v>
      </c>
      <c r="C1163" s="229">
        <v>10000</v>
      </c>
      <c r="D1163" s="396">
        <f t="shared" si="46"/>
        <v>10000</v>
      </c>
    </row>
    <row r="1164" spans="1:4">
      <c r="A1164" s="42"/>
      <c r="B1164" s="3" t="s">
        <v>985</v>
      </c>
      <c r="C1164" s="226">
        <f>SUM(C1131:C1163)</f>
        <v>1420602.26</v>
      </c>
    </row>
    <row r="1165" spans="1:4">
      <c r="A1165" s="42"/>
      <c r="B1165" s="142"/>
      <c r="C1165" s="223"/>
    </row>
    <row r="1166" spans="1:4">
      <c r="A1166" s="36">
        <v>43244900</v>
      </c>
      <c r="B1166" s="285" t="s">
        <v>801</v>
      </c>
      <c r="C1166" s="240">
        <v>121000</v>
      </c>
      <c r="D1166" s="396">
        <f t="shared" ref="D1166:D1174" si="47">+C1166</f>
        <v>121000</v>
      </c>
    </row>
    <row r="1167" spans="1:4">
      <c r="A1167" s="36">
        <v>43246200</v>
      </c>
      <c r="B1167" s="285" t="s">
        <v>835</v>
      </c>
      <c r="C1167" s="240">
        <v>7000</v>
      </c>
      <c r="D1167" s="396">
        <f t="shared" si="47"/>
        <v>7000</v>
      </c>
    </row>
    <row r="1168" spans="1:4">
      <c r="A1168" s="36">
        <v>43246201</v>
      </c>
      <c r="B1168" s="285" t="s">
        <v>802</v>
      </c>
      <c r="C1168" s="240">
        <v>5000</v>
      </c>
      <c r="D1168" s="396">
        <f t="shared" si="47"/>
        <v>5000</v>
      </c>
    </row>
    <row r="1169" spans="1:4">
      <c r="A1169" s="36">
        <v>43246202</v>
      </c>
      <c r="B1169" s="285" t="s">
        <v>803</v>
      </c>
      <c r="C1169" s="240">
        <v>8000</v>
      </c>
      <c r="D1169" s="396">
        <f t="shared" si="47"/>
        <v>8000</v>
      </c>
    </row>
    <row r="1170" spans="1:4">
      <c r="A1170" s="36">
        <v>43246700</v>
      </c>
      <c r="B1170" s="285" t="s">
        <v>847</v>
      </c>
      <c r="C1170" s="240">
        <v>10000</v>
      </c>
      <c r="D1170" s="396">
        <f t="shared" si="47"/>
        <v>10000</v>
      </c>
    </row>
    <row r="1171" spans="1:4">
      <c r="A1171" s="36">
        <v>43248900</v>
      </c>
      <c r="B1171" s="285" t="s">
        <v>549</v>
      </c>
      <c r="C1171" s="224">
        <v>15000</v>
      </c>
      <c r="D1171" s="396">
        <f t="shared" si="47"/>
        <v>15000</v>
      </c>
    </row>
    <row r="1172" spans="1:4">
      <c r="A1172" s="36">
        <v>43248901</v>
      </c>
      <c r="B1172" s="285" t="s">
        <v>836</v>
      </c>
      <c r="C1172" s="224">
        <v>1000</v>
      </c>
      <c r="D1172" s="396">
        <f t="shared" si="47"/>
        <v>1000</v>
      </c>
    </row>
    <row r="1173" spans="1:4">
      <c r="A1173" s="36">
        <v>43248904</v>
      </c>
      <c r="B1173" s="285" t="s">
        <v>550</v>
      </c>
      <c r="C1173" s="224">
        <v>4000</v>
      </c>
      <c r="D1173" s="396">
        <f t="shared" si="47"/>
        <v>4000</v>
      </c>
    </row>
    <row r="1174" spans="1:4">
      <c r="A1174" s="36">
        <v>43248905</v>
      </c>
      <c r="B1174" s="285" t="s">
        <v>837</v>
      </c>
      <c r="C1174" s="224">
        <v>4000</v>
      </c>
      <c r="D1174" s="396">
        <f t="shared" si="47"/>
        <v>4000</v>
      </c>
    </row>
    <row r="1175" spans="1:4">
      <c r="A1175" s="66"/>
      <c r="B1175" s="57" t="s">
        <v>985</v>
      </c>
      <c r="C1175" s="225">
        <f>SUM(C1166:C1174)</f>
        <v>175000</v>
      </c>
    </row>
    <row r="1176" spans="1:4">
      <c r="A1176" s="42"/>
      <c r="B1176" s="142"/>
      <c r="C1176" s="223"/>
    </row>
    <row r="1177" spans="1:4">
      <c r="A1177" s="37">
        <v>43262500</v>
      </c>
      <c r="B1177" s="38" t="s">
        <v>368</v>
      </c>
      <c r="C1177" s="231">
        <v>2000</v>
      </c>
      <c r="D1177" s="396">
        <f t="shared" ref="D1177:D1182" si="48">+C1177</f>
        <v>2000</v>
      </c>
    </row>
    <row r="1178" spans="1:4">
      <c r="A1178" s="37">
        <v>43262600</v>
      </c>
      <c r="B1178" s="309" t="s">
        <v>703</v>
      </c>
      <c r="C1178" s="231">
        <v>1500</v>
      </c>
      <c r="D1178" s="396">
        <f t="shared" si="48"/>
        <v>1500</v>
      </c>
    </row>
    <row r="1179" spans="1:4">
      <c r="A1179" s="37">
        <v>43262701</v>
      </c>
      <c r="B1179" s="309" t="s">
        <v>839</v>
      </c>
      <c r="C1179" s="231">
        <f>1311030.02+293528.19</f>
        <v>1604558.21</v>
      </c>
      <c r="D1179" s="396">
        <f t="shared" si="48"/>
        <v>1604558.21</v>
      </c>
    </row>
    <row r="1180" spans="1:4">
      <c r="A1180" s="37">
        <v>43262704</v>
      </c>
      <c r="B1180" s="309" t="s">
        <v>841</v>
      </c>
      <c r="C1180" s="231">
        <v>38252.5</v>
      </c>
      <c r="D1180" s="396">
        <f t="shared" si="48"/>
        <v>38252.5</v>
      </c>
    </row>
    <row r="1181" spans="1:4">
      <c r="A1181" s="37">
        <v>43265000</v>
      </c>
      <c r="B1181" s="309" t="s">
        <v>838</v>
      </c>
      <c r="C1181" s="231">
        <f>200000-60000</f>
        <v>140000</v>
      </c>
      <c r="D1181" s="396">
        <f t="shared" si="48"/>
        <v>140000</v>
      </c>
    </row>
    <row r="1182" spans="1:4">
      <c r="A1182" s="37">
        <v>43265001</v>
      </c>
      <c r="B1182" s="309" t="s">
        <v>840</v>
      </c>
      <c r="C1182" s="231">
        <v>90000</v>
      </c>
      <c r="D1182" s="396">
        <f t="shared" si="48"/>
        <v>90000</v>
      </c>
    </row>
    <row r="1183" spans="1:4">
      <c r="A1183" s="63"/>
      <c r="B1183" s="62" t="s">
        <v>985</v>
      </c>
      <c r="C1183" s="232">
        <f>SUM(C1177:C1182)</f>
        <v>1876310.71</v>
      </c>
    </row>
    <row r="1184" spans="1:4">
      <c r="A1184" s="42"/>
      <c r="B1184" s="42"/>
      <c r="C1184" s="223"/>
    </row>
    <row r="1185" spans="1:4">
      <c r="A1185" s="40">
        <v>43276200</v>
      </c>
      <c r="B1185" s="345" t="s">
        <v>842</v>
      </c>
      <c r="C1185" s="235">
        <v>30000</v>
      </c>
      <c r="D1185" s="396">
        <f>+C1185</f>
        <v>30000</v>
      </c>
    </row>
    <row r="1186" spans="1:4">
      <c r="A1186" s="40">
        <v>43276202</v>
      </c>
      <c r="B1186" s="345" t="s">
        <v>850</v>
      </c>
      <c r="C1186" s="235">
        <v>150000</v>
      </c>
      <c r="D1186" s="396">
        <f>+C1186</f>
        <v>150000</v>
      </c>
    </row>
    <row r="1187" spans="1:4">
      <c r="A1187" s="40">
        <v>43276204</v>
      </c>
      <c r="B1187" s="345" t="s">
        <v>851</v>
      </c>
      <c r="C1187" s="235">
        <v>129702.7</v>
      </c>
      <c r="D1187" s="396">
        <f>+C1187</f>
        <v>129702.7</v>
      </c>
    </row>
    <row r="1188" spans="1:4">
      <c r="A1188" s="40">
        <v>43276205</v>
      </c>
      <c r="B1188" s="345" t="s">
        <v>852</v>
      </c>
      <c r="C1188" s="235">
        <v>125000</v>
      </c>
      <c r="D1188" s="396">
        <f>+C1188</f>
        <v>125000</v>
      </c>
    </row>
    <row r="1189" spans="1:4">
      <c r="A1189" s="68"/>
      <c r="B1189" s="58" t="s">
        <v>985</v>
      </c>
      <c r="C1189" s="236">
        <f>SUM(C1185:C1188)</f>
        <v>434702.7</v>
      </c>
    </row>
    <row r="1190" spans="1:4">
      <c r="A1190" s="69"/>
      <c r="B1190" s="70"/>
      <c r="C1190" s="228"/>
    </row>
    <row r="1191" spans="1:4">
      <c r="A1191" s="20"/>
      <c r="B1191" s="55" t="s">
        <v>489</v>
      </c>
      <c r="C1191" s="222"/>
    </row>
    <row r="1192" spans="1:4">
      <c r="A1192" s="42"/>
      <c r="B1192" s="42"/>
      <c r="C1192" s="223"/>
    </row>
    <row r="1193" spans="1:4">
      <c r="A1193" s="33">
        <v>43922612</v>
      </c>
      <c r="B1193" s="286" t="s">
        <v>1155</v>
      </c>
      <c r="C1193" s="229">
        <v>20000</v>
      </c>
      <c r="D1193" s="396">
        <f>+C1193</f>
        <v>20000</v>
      </c>
    </row>
    <row r="1194" spans="1:4">
      <c r="A1194" s="42"/>
      <c r="B1194" s="3" t="s">
        <v>985</v>
      </c>
      <c r="C1194" s="226">
        <f>SUM(C1193:C1193)</f>
        <v>20000</v>
      </c>
    </row>
    <row r="1195" spans="1:4">
      <c r="A1195" s="42"/>
      <c r="B1195" s="142"/>
      <c r="C1195" s="223"/>
    </row>
    <row r="1196" spans="1:4">
      <c r="A1196" s="36">
        <v>43944900</v>
      </c>
      <c r="B1196" s="285" t="s">
        <v>804</v>
      </c>
      <c r="C1196" s="298">
        <v>125000</v>
      </c>
      <c r="D1196" s="400">
        <f>+C1196</f>
        <v>125000</v>
      </c>
    </row>
    <row r="1197" spans="1:4">
      <c r="A1197" s="36">
        <v>43944901</v>
      </c>
      <c r="B1197" s="285" t="s">
        <v>805</v>
      </c>
      <c r="C1197" s="298">
        <v>25000</v>
      </c>
      <c r="D1197" s="400">
        <f t="shared" ref="D1197:D1202" si="49">+C1197</f>
        <v>25000</v>
      </c>
    </row>
    <row r="1198" spans="1:4">
      <c r="A1198" s="36">
        <v>43944902</v>
      </c>
      <c r="B1198" s="285" t="s">
        <v>806</v>
      </c>
      <c r="C1198" s="298">
        <v>10000</v>
      </c>
      <c r="D1198" s="400">
        <f t="shared" si="49"/>
        <v>10000</v>
      </c>
    </row>
    <row r="1199" spans="1:4">
      <c r="A1199" s="36">
        <v>43944903</v>
      </c>
      <c r="B1199" s="285" t="s">
        <v>807</v>
      </c>
      <c r="C1199" s="298">
        <v>90000</v>
      </c>
      <c r="D1199" s="400">
        <f t="shared" si="49"/>
        <v>90000</v>
      </c>
    </row>
    <row r="1200" spans="1:4">
      <c r="A1200" s="36">
        <v>43946200</v>
      </c>
      <c r="B1200" s="285" t="s">
        <v>808</v>
      </c>
      <c r="C1200" s="298">
        <v>50000</v>
      </c>
      <c r="D1200" s="400">
        <f t="shared" si="49"/>
        <v>50000</v>
      </c>
    </row>
    <row r="1201" spans="1:4">
      <c r="A1201" s="36">
        <v>43946202</v>
      </c>
      <c r="B1201" s="285" t="s">
        <v>809</v>
      </c>
      <c r="C1201" s="298">
        <v>54000</v>
      </c>
      <c r="D1201" s="400">
        <f t="shared" si="49"/>
        <v>54000</v>
      </c>
    </row>
    <row r="1202" spans="1:4">
      <c r="A1202" s="36">
        <v>43948902</v>
      </c>
      <c r="B1202" s="285" t="s">
        <v>1128</v>
      </c>
      <c r="C1202" s="298">
        <v>30000</v>
      </c>
      <c r="D1202" s="400">
        <f t="shared" si="49"/>
        <v>30000</v>
      </c>
    </row>
    <row r="1203" spans="1:4">
      <c r="A1203" s="66"/>
      <c r="B1203" s="57" t="s">
        <v>985</v>
      </c>
      <c r="C1203" s="225">
        <f>SUM(C1196:C1202)</f>
        <v>384000</v>
      </c>
    </row>
    <row r="1204" spans="1:4">
      <c r="A1204" s="42"/>
      <c r="B1204" s="142"/>
      <c r="C1204" s="223"/>
    </row>
    <row r="1205" spans="1:4">
      <c r="A1205" s="20"/>
      <c r="B1205" s="55" t="s">
        <v>970</v>
      </c>
      <c r="C1205" s="222"/>
    </row>
    <row r="1206" spans="1:4">
      <c r="A1206" s="42"/>
      <c r="B1206" s="42"/>
      <c r="C1206" s="223"/>
    </row>
    <row r="1207" spans="1:4">
      <c r="A1207" s="52">
        <v>44012000</v>
      </c>
      <c r="B1207" s="53" t="s">
        <v>374</v>
      </c>
      <c r="C1207" s="233">
        <v>15231.71</v>
      </c>
      <c r="D1207" s="396">
        <f>+C1207</f>
        <v>15231.71</v>
      </c>
    </row>
    <row r="1208" spans="1:4">
      <c r="A1208" s="52">
        <v>44012003</v>
      </c>
      <c r="B1208" s="53" t="s">
        <v>376</v>
      </c>
      <c r="C1208" s="233">
        <v>20155.169999999998</v>
      </c>
      <c r="D1208" s="396">
        <f t="shared" ref="D1208:D1217" si="50">+C1208</f>
        <v>20155.169999999998</v>
      </c>
    </row>
    <row r="1209" spans="1:4">
      <c r="A1209" s="52">
        <v>44012004</v>
      </c>
      <c r="B1209" s="53" t="s">
        <v>377</v>
      </c>
      <c r="C1209" s="233">
        <v>42338.52</v>
      </c>
      <c r="D1209" s="396">
        <f t="shared" si="50"/>
        <v>42338.52</v>
      </c>
    </row>
    <row r="1210" spans="1:4">
      <c r="A1210" s="52">
        <v>44012006</v>
      </c>
      <c r="B1210" s="53" t="s">
        <v>378</v>
      </c>
      <c r="C1210" s="233">
        <v>10810.07</v>
      </c>
      <c r="D1210" s="396">
        <f t="shared" si="50"/>
        <v>10810.07</v>
      </c>
    </row>
    <row r="1211" spans="1:4">
      <c r="A1211" s="52">
        <v>44012100</v>
      </c>
      <c r="B1211" s="53" t="s">
        <v>379</v>
      </c>
      <c r="C1211" s="233">
        <v>48311.76</v>
      </c>
      <c r="D1211" s="396">
        <f t="shared" si="50"/>
        <v>48311.76</v>
      </c>
    </row>
    <row r="1212" spans="1:4">
      <c r="A1212" s="52">
        <v>44012101</v>
      </c>
      <c r="B1212" s="53" t="s">
        <v>381</v>
      </c>
      <c r="C1212" s="233">
        <v>56989.1</v>
      </c>
      <c r="D1212" s="396">
        <f t="shared" si="50"/>
        <v>56989.1</v>
      </c>
    </row>
    <row r="1213" spans="1:4">
      <c r="A1213" s="52">
        <v>44012103</v>
      </c>
      <c r="B1213" s="53" t="s">
        <v>382</v>
      </c>
      <c r="C1213" s="233">
        <v>40166.11</v>
      </c>
      <c r="D1213" s="396">
        <f t="shared" si="50"/>
        <v>40166.11</v>
      </c>
    </row>
    <row r="1214" spans="1:4">
      <c r="A1214" s="52">
        <v>44013000</v>
      </c>
      <c r="B1214" s="53" t="s">
        <v>390</v>
      </c>
      <c r="C1214" s="233">
        <v>13392.46</v>
      </c>
      <c r="D1214" s="396">
        <f t="shared" si="50"/>
        <v>13392.46</v>
      </c>
    </row>
    <row r="1215" spans="1:4">
      <c r="A1215" s="52">
        <v>44013002</v>
      </c>
      <c r="B1215" s="53" t="s">
        <v>384</v>
      </c>
      <c r="C1215" s="233">
        <v>20042.259999999998</v>
      </c>
      <c r="D1215" s="396">
        <f t="shared" si="50"/>
        <v>20042.259999999998</v>
      </c>
    </row>
    <row r="1216" spans="1:4">
      <c r="A1216" s="52">
        <v>44015000</v>
      </c>
      <c r="B1216" s="53" t="s">
        <v>541</v>
      </c>
      <c r="C1216" s="233">
        <v>1685.52</v>
      </c>
      <c r="D1216" s="396">
        <f t="shared" si="50"/>
        <v>1685.52</v>
      </c>
    </row>
    <row r="1217" spans="1:4">
      <c r="A1217" s="52">
        <v>44016000</v>
      </c>
      <c r="B1217" s="53" t="s">
        <v>385</v>
      </c>
      <c r="C1217" s="233">
        <v>84228.85</v>
      </c>
      <c r="D1217" s="396">
        <f t="shared" si="50"/>
        <v>84228.85</v>
      </c>
    </row>
    <row r="1218" spans="1:4">
      <c r="A1218" s="53"/>
      <c r="B1218" s="4" t="s">
        <v>985</v>
      </c>
      <c r="C1218" s="234">
        <f>SUM(C1207:C1217)</f>
        <v>353351.53</v>
      </c>
    </row>
    <row r="1219" spans="1:4">
      <c r="A1219" s="42"/>
      <c r="B1219" s="3"/>
      <c r="C1219" s="223"/>
    </row>
    <row r="1220" spans="1:4">
      <c r="A1220" s="33">
        <v>44021600</v>
      </c>
      <c r="B1220" s="286" t="s">
        <v>373</v>
      </c>
      <c r="C1220" s="229">
        <v>12037.5</v>
      </c>
      <c r="D1220" s="396">
        <f>+C1220</f>
        <v>12037.5</v>
      </c>
    </row>
    <row r="1221" spans="1:4">
      <c r="A1221" s="33">
        <v>44022000</v>
      </c>
      <c r="B1221" s="286" t="s">
        <v>1058</v>
      </c>
      <c r="C1221" s="229">
        <v>100</v>
      </c>
      <c r="D1221" s="396">
        <f>+C1221</f>
        <v>100</v>
      </c>
    </row>
    <row r="1222" spans="1:4">
      <c r="A1222" s="33">
        <v>44022300</v>
      </c>
      <c r="B1222" s="286" t="s">
        <v>1074</v>
      </c>
      <c r="C1222" s="229">
        <v>50</v>
      </c>
      <c r="D1222" s="396">
        <f>+C1222</f>
        <v>50</v>
      </c>
    </row>
    <row r="1223" spans="1:4">
      <c r="A1223" s="33">
        <v>44022699</v>
      </c>
      <c r="B1223" s="286" t="s">
        <v>1059</v>
      </c>
      <c r="C1223" s="229">
        <v>3000</v>
      </c>
      <c r="D1223" s="396">
        <f>+C1223</f>
        <v>3000</v>
      </c>
    </row>
    <row r="1224" spans="1:4">
      <c r="A1224" s="42"/>
      <c r="B1224" s="3" t="s">
        <v>985</v>
      </c>
      <c r="C1224" s="226">
        <f>SUM(C1220:C1223)</f>
        <v>15187.5</v>
      </c>
    </row>
    <row r="1225" spans="1:4">
      <c r="A1225" s="42"/>
      <c r="B1225" s="35"/>
      <c r="C1225" s="228"/>
    </row>
    <row r="1226" spans="1:4">
      <c r="A1226" s="20"/>
      <c r="B1226" s="55" t="s">
        <v>971</v>
      </c>
      <c r="C1226" s="222"/>
    </row>
    <row r="1227" spans="1:4">
      <c r="A1227" s="42"/>
      <c r="B1227" s="142"/>
      <c r="C1227" s="247"/>
    </row>
    <row r="1228" spans="1:4">
      <c r="A1228" s="33">
        <v>44121900</v>
      </c>
      <c r="B1228" s="277" t="s">
        <v>481</v>
      </c>
      <c r="C1228" s="222">
        <v>339520.22</v>
      </c>
      <c r="D1228" s="396">
        <f>+C1228</f>
        <v>339520.22</v>
      </c>
    </row>
    <row r="1229" spans="1:4">
      <c r="A1229" s="42"/>
      <c r="B1229" s="3" t="s">
        <v>985</v>
      </c>
      <c r="C1229" s="226">
        <f>SUM(C1228)</f>
        <v>339520.22</v>
      </c>
    </row>
    <row r="1230" spans="1:4">
      <c r="A1230" s="42"/>
      <c r="B1230" s="142"/>
      <c r="C1230" s="247"/>
    </row>
    <row r="1231" spans="1:4">
      <c r="A1231" s="36">
        <v>44147200</v>
      </c>
      <c r="B1231" s="285" t="s">
        <v>932</v>
      </c>
      <c r="C1231" s="224">
        <f>1200000-200000</f>
        <v>1000000</v>
      </c>
      <c r="D1231" s="400">
        <f>+C1231</f>
        <v>1000000</v>
      </c>
    </row>
    <row r="1232" spans="1:4">
      <c r="A1232" s="36">
        <v>44147201</v>
      </c>
      <c r="B1232" s="285" t="s">
        <v>679</v>
      </c>
      <c r="C1232" s="224">
        <v>324156.62</v>
      </c>
      <c r="D1232" s="400">
        <v>324156.62</v>
      </c>
    </row>
    <row r="1233" spans="1:4">
      <c r="A1233" s="36">
        <v>44147202</v>
      </c>
      <c r="B1233" s="285" t="s">
        <v>680</v>
      </c>
      <c r="C1233" s="224">
        <v>517173.77</v>
      </c>
      <c r="D1233" s="400">
        <f>+C1233</f>
        <v>517173.77</v>
      </c>
    </row>
    <row r="1234" spans="1:4">
      <c r="A1234" s="66"/>
      <c r="B1234" s="57" t="s">
        <v>985</v>
      </c>
      <c r="C1234" s="225">
        <f>SUM(C1231:C1233)</f>
        <v>1841330.3900000001</v>
      </c>
    </row>
    <row r="1235" spans="1:4">
      <c r="A1235" s="42"/>
      <c r="B1235" s="142"/>
      <c r="C1235" s="247"/>
    </row>
    <row r="1236" spans="1:4">
      <c r="A1236" s="37">
        <v>44162500</v>
      </c>
      <c r="B1236" s="38" t="s">
        <v>368</v>
      </c>
      <c r="C1236" s="231">
        <v>100</v>
      </c>
      <c r="D1236" s="396">
        <f>+C1236</f>
        <v>100</v>
      </c>
    </row>
    <row r="1237" spans="1:4">
      <c r="A1237" s="37">
        <v>44162600</v>
      </c>
      <c r="B1237" s="38" t="s">
        <v>903</v>
      </c>
      <c r="C1237" s="231">
        <v>400</v>
      </c>
      <c r="D1237" s="396">
        <f>+C1237</f>
        <v>400</v>
      </c>
    </row>
    <row r="1238" spans="1:4">
      <c r="A1238" s="37">
        <v>44162700</v>
      </c>
      <c r="B1238" s="38" t="s">
        <v>418</v>
      </c>
      <c r="C1238" s="231">
        <v>500</v>
      </c>
      <c r="D1238" s="396">
        <f>+C1238</f>
        <v>500</v>
      </c>
    </row>
    <row r="1239" spans="1:4">
      <c r="A1239" s="63"/>
      <c r="B1239" s="62" t="s">
        <v>985</v>
      </c>
      <c r="C1239" s="232">
        <f>SUM(C1236:C1238)</f>
        <v>1000</v>
      </c>
    </row>
    <row r="1240" spans="1:4">
      <c r="A1240" s="69"/>
      <c r="B1240" s="70"/>
      <c r="C1240" s="226"/>
    </row>
    <row r="1241" spans="1:4">
      <c r="A1241" s="20"/>
      <c r="B1241" s="55" t="s">
        <v>972</v>
      </c>
      <c r="C1241" s="222"/>
    </row>
    <row r="1242" spans="1:4">
      <c r="A1242" s="42"/>
      <c r="B1242" s="42"/>
      <c r="C1242" s="223"/>
    </row>
    <row r="1243" spans="1:4">
      <c r="A1243" s="52">
        <v>45012000</v>
      </c>
      <c r="B1243" s="53" t="s">
        <v>374</v>
      </c>
      <c r="C1243" s="233">
        <v>45695.14</v>
      </c>
      <c r="D1243" s="396">
        <f>+C1243</f>
        <v>45695.14</v>
      </c>
    </row>
    <row r="1244" spans="1:4">
      <c r="A1244" s="52">
        <v>45012001</v>
      </c>
      <c r="B1244" s="53" t="s">
        <v>375</v>
      </c>
      <c r="C1244" s="233">
        <v>39854.04</v>
      </c>
      <c r="D1244" s="396">
        <f t="shared" ref="D1244:D1256" si="51">+C1244</f>
        <v>39854.04</v>
      </c>
    </row>
    <row r="1245" spans="1:4">
      <c r="A1245" s="52">
        <v>45012003</v>
      </c>
      <c r="B1245" s="53" t="s">
        <v>376</v>
      </c>
      <c r="C1245" s="233">
        <v>30232.76</v>
      </c>
      <c r="D1245" s="396">
        <f t="shared" si="51"/>
        <v>30232.76</v>
      </c>
    </row>
    <row r="1246" spans="1:4">
      <c r="A1246" s="52">
        <v>45012004</v>
      </c>
      <c r="B1246" s="53" t="s">
        <v>377</v>
      </c>
      <c r="C1246" s="233">
        <v>42338.52</v>
      </c>
      <c r="D1246" s="396">
        <f t="shared" si="51"/>
        <v>42338.52</v>
      </c>
    </row>
    <row r="1247" spans="1:4">
      <c r="A1247" s="52">
        <v>45012005</v>
      </c>
      <c r="B1247" s="53" t="s">
        <v>709</v>
      </c>
      <c r="C1247" s="233">
        <v>7755.44</v>
      </c>
      <c r="D1247" s="396">
        <f t="shared" si="51"/>
        <v>7755.44</v>
      </c>
    </row>
    <row r="1248" spans="1:4">
      <c r="A1248" s="52">
        <v>45012006</v>
      </c>
      <c r="B1248" s="53" t="s">
        <v>378</v>
      </c>
      <c r="C1248" s="233">
        <v>35191.22</v>
      </c>
      <c r="D1248" s="396">
        <f t="shared" si="51"/>
        <v>35191.22</v>
      </c>
    </row>
    <row r="1249" spans="1:4">
      <c r="A1249" s="52">
        <v>45012100</v>
      </c>
      <c r="B1249" s="53" t="s">
        <v>379</v>
      </c>
      <c r="C1249" s="233">
        <v>106229.06</v>
      </c>
      <c r="D1249" s="396">
        <f t="shared" si="51"/>
        <v>106229.06</v>
      </c>
    </row>
    <row r="1250" spans="1:4">
      <c r="A1250" s="52">
        <v>45012101</v>
      </c>
      <c r="B1250" s="53" t="s">
        <v>381</v>
      </c>
      <c r="C1250" s="233">
        <v>133461.41</v>
      </c>
      <c r="D1250" s="396">
        <f t="shared" si="51"/>
        <v>133461.41</v>
      </c>
    </row>
    <row r="1251" spans="1:4">
      <c r="A1251" s="52">
        <v>45012103</v>
      </c>
      <c r="B1251" s="53" t="s">
        <v>382</v>
      </c>
      <c r="C1251" s="233">
        <v>97260.2</v>
      </c>
      <c r="D1251" s="396">
        <f t="shared" si="51"/>
        <v>97260.2</v>
      </c>
    </row>
    <row r="1252" spans="1:4">
      <c r="A1252" s="52">
        <v>45013000</v>
      </c>
      <c r="B1252" s="53" t="s">
        <v>383</v>
      </c>
      <c r="C1252" s="233">
        <v>409701.05</v>
      </c>
      <c r="D1252" s="396">
        <f t="shared" si="51"/>
        <v>409701.05</v>
      </c>
    </row>
    <row r="1253" spans="1:4">
      <c r="A1253" s="52">
        <v>45013002</v>
      </c>
      <c r="B1253" s="53" t="s">
        <v>384</v>
      </c>
      <c r="C1253" s="233">
        <v>608996.6</v>
      </c>
      <c r="D1253" s="396">
        <f t="shared" si="51"/>
        <v>608996.6</v>
      </c>
    </row>
    <row r="1254" spans="1:4">
      <c r="A1254" s="52">
        <v>45013100</v>
      </c>
      <c r="B1254" s="53" t="s">
        <v>542</v>
      </c>
      <c r="C1254" s="233">
        <v>20725.88</v>
      </c>
      <c r="D1254" s="396">
        <f t="shared" si="51"/>
        <v>20725.88</v>
      </c>
    </row>
    <row r="1255" spans="1:4">
      <c r="A1255" s="52">
        <v>45015000</v>
      </c>
      <c r="B1255" s="53" t="s">
        <v>541</v>
      </c>
      <c r="C1255" s="233">
        <v>11892.28</v>
      </c>
      <c r="D1255" s="396">
        <f t="shared" si="51"/>
        <v>11892.28</v>
      </c>
    </row>
    <row r="1256" spans="1:4">
      <c r="A1256" s="52">
        <v>45016000</v>
      </c>
      <c r="B1256" s="53" t="s">
        <v>385</v>
      </c>
      <c r="C1256" s="233">
        <v>493932.76</v>
      </c>
      <c r="D1256" s="396">
        <f t="shared" si="51"/>
        <v>493932.76</v>
      </c>
    </row>
    <row r="1257" spans="1:4">
      <c r="A1257" s="53"/>
      <c r="B1257" s="4" t="s">
        <v>985</v>
      </c>
      <c r="C1257" s="234">
        <f>SUM(C1243:C1256)</f>
        <v>2083266.3599999999</v>
      </c>
    </row>
    <row r="1258" spans="1:4">
      <c r="A1258" s="69"/>
      <c r="B1258" s="70"/>
      <c r="C1258" s="242"/>
    </row>
    <row r="1259" spans="1:4">
      <c r="A1259" s="33">
        <v>45021600</v>
      </c>
      <c r="B1259" s="286" t="s">
        <v>287</v>
      </c>
      <c r="C1259" s="229">
        <v>3200</v>
      </c>
      <c r="D1259" s="396">
        <f>+C1259</f>
        <v>3200</v>
      </c>
    </row>
    <row r="1260" spans="1:4">
      <c r="A1260" s="33">
        <v>45022000</v>
      </c>
      <c r="B1260" s="286" t="s">
        <v>1058</v>
      </c>
      <c r="C1260" s="229">
        <v>2000</v>
      </c>
      <c r="D1260" s="396">
        <f>+C1260</f>
        <v>2000</v>
      </c>
    </row>
    <row r="1261" spans="1:4">
      <c r="A1261" s="33">
        <v>45022001</v>
      </c>
      <c r="B1261" s="286" t="s">
        <v>1062</v>
      </c>
      <c r="C1261" s="229">
        <v>650</v>
      </c>
      <c r="D1261" s="396">
        <f>+C1261</f>
        <v>650</v>
      </c>
    </row>
    <row r="1262" spans="1:4">
      <c r="A1262" s="33">
        <v>45022300</v>
      </c>
      <c r="B1262" s="286" t="s">
        <v>1074</v>
      </c>
      <c r="C1262" s="229">
        <v>800</v>
      </c>
      <c r="D1262" s="396">
        <f>+C1262</f>
        <v>800</v>
      </c>
    </row>
    <row r="1263" spans="1:4">
      <c r="A1263" s="33">
        <v>45022602</v>
      </c>
      <c r="B1263" s="286" t="s">
        <v>1183</v>
      </c>
      <c r="C1263" s="229">
        <v>8000</v>
      </c>
      <c r="D1263" s="396">
        <f>+C1263</f>
        <v>8000</v>
      </c>
    </row>
    <row r="1264" spans="1:4">
      <c r="A1264" s="42"/>
      <c r="B1264" s="3" t="s">
        <v>985</v>
      </c>
      <c r="C1264" s="226">
        <f>SUM(C1259:C1263)</f>
        <v>14650</v>
      </c>
    </row>
    <row r="1265" spans="1:4">
      <c r="A1265" s="42"/>
      <c r="B1265" s="3"/>
      <c r="C1265" s="226"/>
    </row>
    <row r="1266" spans="1:4">
      <c r="A1266" s="287">
        <v>45035200</v>
      </c>
      <c r="B1266" s="288" t="s">
        <v>161</v>
      </c>
      <c r="C1266" s="237">
        <v>1000</v>
      </c>
      <c r="D1266" s="396">
        <f>+C1266</f>
        <v>1000</v>
      </c>
    </row>
    <row r="1267" spans="1:4">
      <c r="A1267" s="72"/>
      <c r="B1267" s="61" t="s">
        <v>985</v>
      </c>
      <c r="C1267" s="238">
        <f>SUM(C1266)</f>
        <v>1000</v>
      </c>
    </row>
    <row r="1268" spans="1:4">
      <c r="A1268" s="42"/>
      <c r="B1268" s="3"/>
      <c r="C1268" s="226"/>
    </row>
    <row r="1269" spans="1:4" s="194" customFormat="1">
      <c r="A1269" s="20"/>
      <c r="B1269" s="55" t="s">
        <v>1072</v>
      </c>
      <c r="C1269" s="222"/>
      <c r="D1269" s="393"/>
    </row>
    <row r="1270" spans="1:4">
      <c r="A1270" s="42"/>
      <c r="B1270" s="3"/>
      <c r="C1270" s="226"/>
    </row>
    <row r="1271" spans="1:4">
      <c r="A1271" s="36">
        <v>45241000</v>
      </c>
      <c r="B1271" s="285" t="s">
        <v>884</v>
      </c>
      <c r="C1271" s="298">
        <v>856927.11</v>
      </c>
      <c r="D1271" s="396">
        <f>+C1271</f>
        <v>856927.11</v>
      </c>
    </row>
    <row r="1272" spans="1:4">
      <c r="A1272" s="66"/>
      <c r="B1272" s="57" t="s">
        <v>985</v>
      </c>
      <c r="C1272" s="225">
        <f>SUM(C1271)</f>
        <v>856927.11</v>
      </c>
    </row>
    <row r="1273" spans="1:4">
      <c r="A1273" s="69"/>
      <c r="B1273" s="70"/>
      <c r="C1273" s="226"/>
    </row>
    <row r="1274" spans="1:4">
      <c r="A1274" s="40">
        <v>45271000</v>
      </c>
      <c r="B1274" s="41" t="s">
        <v>884</v>
      </c>
      <c r="C1274" s="310">
        <v>3475208.37</v>
      </c>
      <c r="D1274" s="396">
        <f>+C1274</f>
        <v>3475208.37</v>
      </c>
    </row>
    <row r="1275" spans="1:4">
      <c r="A1275" s="68"/>
      <c r="B1275" s="58" t="s">
        <v>985</v>
      </c>
      <c r="C1275" s="236">
        <f>SUM(C1274)</f>
        <v>3475208.37</v>
      </c>
    </row>
    <row r="1276" spans="1:4">
      <c r="A1276" s="42"/>
      <c r="B1276" s="42"/>
      <c r="C1276" s="223"/>
    </row>
    <row r="1277" spans="1:4">
      <c r="A1277" s="20"/>
      <c r="B1277" s="55" t="s">
        <v>973</v>
      </c>
      <c r="C1277" s="222"/>
    </row>
    <row r="1278" spans="1:4">
      <c r="A1278" s="42"/>
      <c r="B1278" s="42"/>
      <c r="C1278" s="223"/>
    </row>
    <row r="1279" spans="1:4">
      <c r="A1279" s="33">
        <v>45320300</v>
      </c>
      <c r="B1279" s="286" t="s">
        <v>490</v>
      </c>
      <c r="C1279" s="229">
        <v>15000</v>
      </c>
      <c r="D1279" s="400">
        <f>+C1279</f>
        <v>15000</v>
      </c>
    </row>
    <row r="1280" spans="1:4">
      <c r="A1280" s="33">
        <v>45321000</v>
      </c>
      <c r="B1280" s="286" t="s">
        <v>533</v>
      </c>
      <c r="C1280" s="229">
        <v>60000</v>
      </c>
      <c r="D1280" s="400">
        <f t="shared" ref="D1280:D1297" si="52">+C1280</f>
        <v>60000</v>
      </c>
    </row>
    <row r="1281" spans="1:4">
      <c r="A1281" s="33">
        <v>45321001</v>
      </c>
      <c r="B1281" s="286" t="s">
        <v>534</v>
      </c>
      <c r="C1281" s="229">
        <v>200000</v>
      </c>
      <c r="D1281" s="400">
        <f t="shared" si="52"/>
        <v>200000</v>
      </c>
    </row>
    <row r="1282" spans="1:4">
      <c r="A1282" s="33">
        <v>45321002</v>
      </c>
      <c r="B1282" s="286" t="s">
        <v>475</v>
      </c>
      <c r="C1282" s="229">
        <v>1000</v>
      </c>
      <c r="D1282" s="400">
        <f t="shared" si="52"/>
        <v>1000</v>
      </c>
    </row>
    <row r="1283" spans="1:4">
      <c r="A1283" s="33">
        <v>45321003</v>
      </c>
      <c r="B1283" s="286" t="s">
        <v>810</v>
      </c>
      <c r="C1283" s="229">
        <v>1500000</v>
      </c>
      <c r="D1283" s="400">
        <f t="shared" si="52"/>
        <v>1500000</v>
      </c>
    </row>
    <row r="1284" spans="1:4">
      <c r="A1284" s="33">
        <v>45321300</v>
      </c>
      <c r="B1284" s="286" t="s">
        <v>1103</v>
      </c>
      <c r="C1284" s="229">
        <v>4000</v>
      </c>
      <c r="D1284" s="400">
        <f t="shared" si="52"/>
        <v>4000</v>
      </c>
    </row>
    <row r="1285" spans="1:4">
      <c r="A1285" s="33">
        <v>45321400</v>
      </c>
      <c r="B1285" s="286" t="s">
        <v>1085</v>
      </c>
      <c r="C1285" s="229">
        <v>15000</v>
      </c>
      <c r="D1285" s="400">
        <f t="shared" si="52"/>
        <v>15000</v>
      </c>
    </row>
    <row r="1286" spans="1:4">
      <c r="A1286" s="33">
        <v>45322002</v>
      </c>
      <c r="B1286" s="286" t="s">
        <v>482</v>
      </c>
      <c r="C1286" s="229">
        <v>3200</v>
      </c>
      <c r="D1286" s="400">
        <f t="shared" si="52"/>
        <v>3200</v>
      </c>
    </row>
    <row r="1287" spans="1:4">
      <c r="A1287" s="33">
        <v>45322100</v>
      </c>
      <c r="B1287" s="286" t="s">
        <v>869</v>
      </c>
      <c r="C1287" s="229">
        <v>150000</v>
      </c>
      <c r="D1287" s="400">
        <f t="shared" si="52"/>
        <v>150000</v>
      </c>
    </row>
    <row r="1288" spans="1:4">
      <c r="A1288" s="33">
        <v>45322101</v>
      </c>
      <c r="B1288" s="286" t="s">
        <v>870</v>
      </c>
      <c r="C1288" s="229">
        <v>20000</v>
      </c>
      <c r="D1288" s="400">
        <f t="shared" si="52"/>
        <v>20000</v>
      </c>
    </row>
    <row r="1289" spans="1:4">
      <c r="A1289" s="33">
        <v>45322103</v>
      </c>
      <c r="B1289" s="286" t="s">
        <v>535</v>
      </c>
      <c r="C1289" s="229">
        <v>45000</v>
      </c>
      <c r="D1289" s="400">
        <f t="shared" si="52"/>
        <v>45000</v>
      </c>
    </row>
    <row r="1290" spans="1:4">
      <c r="A1290" s="33">
        <v>45322104</v>
      </c>
      <c r="B1290" s="286" t="s">
        <v>536</v>
      </c>
      <c r="C1290" s="229">
        <v>10000</v>
      </c>
      <c r="D1290" s="400">
        <f t="shared" si="52"/>
        <v>10000</v>
      </c>
    </row>
    <row r="1291" spans="1:4">
      <c r="A1291" s="33">
        <v>45322111</v>
      </c>
      <c r="B1291" s="286" t="s">
        <v>1068</v>
      </c>
      <c r="C1291" s="229">
        <v>21500</v>
      </c>
      <c r="D1291" s="400">
        <f t="shared" si="52"/>
        <v>21500</v>
      </c>
    </row>
    <row r="1292" spans="1:4">
      <c r="A1292" s="33">
        <v>45322502</v>
      </c>
      <c r="B1292" s="286" t="s">
        <v>182</v>
      </c>
      <c r="C1292" s="229">
        <v>5500</v>
      </c>
      <c r="D1292" s="400">
        <f t="shared" si="52"/>
        <v>5500</v>
      </c>
    </row>
    <row r="1293" spans="1:4">
      <c r="A1293" s="33">
        <v>45322610</v>
      </c>
      <c r="B1293" s="286" t="s">
        <v>537</v>
      </c>
      <c r="C1293" s="229">
        <v>9295</v>
      </c>
      <c r="D1293" s="400">
        <f t="shared" si="52"/>
        <v>9295</v>
      </c>
    </row>
    <row r="1294" spans="1:4">
      <c r="A1294" s="33">
        <v>45322611</v>
      </c>
      <c r="B1294" s="286" t="s">
        <v>538</v>
      </c>
      <c r="C1294" s="229">
        <v>42750</v>
      </c>
      <c r="D1294" s="400">
        <f t="shared" si="52"/>
        <v>42750</v>
      </c>
    </row>
    <row r="1295" spans="1:4">
      <c r="A1295" s="33">
        <v>45322702</v>
      </c>
      <c r="B1295" s="286" t="s">
        <v>1070</v>
      </c>
      <c r="C1295" s="229">
        <v>500</v>
      </c>
      <c r="D1295" s="400">
        <f t="shared" si="52"/>
        <v>500</v>
      </c>
    </row>
    <row r="1296" spans="1:4">
      <c r="A1296" s="33">
        <v>45322706</v>
      </c>
      <c r="B1296" s="286" t="s">
        <v>1060</v>
      </c>
      <c r="C1296" s="229">
        <v>25000</v>
      </c>
      <c r="D1296" s="400">
        <f t="shared" si="52"/>
        <v>25000</v>
      </c>
    </row>
    <row r="1297" spans="1:4">
      <c r="A1297" s="33">
        <v>45322707</v>
      </c>
      <c r="B1297" s="286" t="s">
        <v>811</v>
      </c>
      <c r="C1297" s="229">
        <v>30000</v>
      </c>
      <c r="D1297" s="400">
        <f t="shared" si="52"/>
        <v>30000</v>
      </c>
    </row>
    <row r="1298" spans="1:4">
      <c r="A1298" s="42"/>
      <c r="B1298" s="3" t="s">
        <v>985</v>
      </c>
      <c r="C1298" s="226">
        <f>SUM(C1279:C1297)</f>
        <v>2157745</v>
      </c>
    </row>
    <row r="1299" spans="1:4">
      <c r="A1299" s="42"/>
      <c r="B1299" s="142"/>
      <c r="C1299" s="247"/>
    </row>
    <row r="1300" spans="1:4">
      <c r="A1300" s="36">
        <v>45346201</v>
      </c>
      <c r="B1300" s="285" t="s">
        <v>812</v>
      </c>
      <c r="C1300" s="224">
        <v>250000</v>
      </c>
      <c r="D1300" s="396">
        <f>+C1300</f>
        <v>250000</v>
      </c>
    </row>
    <row r="1301" spans="1:4">
      <c r="A1301" s="66"/>
      <c r="B1301" s="57" t="s">
        <v>985</v>
      </c>
      <c r="C1301" s="225">
        <f>SUM(C1300:C1300)</f>
        <v>250000</v>
      </c>
    </row>
    <row r="1302" spans="1:4">
      <c r="A1302" s="42"/>
      <c r="B1302" s="142"/>
      <c r="C1302" s="223"/>
    </row>
    <row r="1303" spans="1:4">
      <c r="A1303" s="37">
        <v>45361000</v>
      </c>
      <c r="B1303" s="38" t="s">
        <v>1098</v>
      </c>
      <c r="C1303" s="231">
        <v>2500</v>
      </c>
      <c r="D1303" s="396">
        <f>+C1303</f>
        <v>2500</v>
      </c>
    </row>
    <row r="1304" spans="1:4">
      <c r="A1304" s="37">
        <v>45361100</v>
      </c>
      <c r="B1304" s="38" t="s">
        <v>544</v>
      </c>
      <c r="C1304" s="231">
        <v>150000</v>
      </c>
      <c r="D1304" s="396">
        <f t="shared" ref="D1304:D1309" si="53">+C1304</f>
        <v>150000</v>
      </c>
    </row>
    <row r="1305" spans="1:4">
      <c r="A1305" s="37">
        <v>45361101</v>
      </c>
      <c r="B1305" s="38" t="s">
        <v>813</v>
      </c>
      <c r="C1305" s="231">
        <v>650000</v>
      </c>
      <c r="D1305" s="396">
        <f t="shared" si="53"/>
        <v>650000</v>
      </c>
    </row>
    <row r="1306" spans="1:4">
      <c r="A1306" s="37">
        <v>45362300</v>
      </c>
      <c r="B1306" s="38" t="s">
        <v>289</v>
      </c>
      <c r="C1306" s="231">
        <v>20000</v>
      </c>
      <c r="D1306" s="396">
        <f t="shared" si="53"/>
        <v>20000</v>
      </c>
    </row>
    <row r="1307" spans="1:4">
      <c r="A1307" s="37">
        <v>45362500</v>
      </c>
      <c r="B1307" s="38" t="s">
        <v>545</v>
      </c>
      <c r="C1307" s="231">
        <v>10000</v>
      </c>
      <c r="D1307" s="396">
        <f t="shared" si="53"/>
        <v>10000</v>
      </c>
    </row>
    <row r="1308" spans="1:4">
      <c r="A1308" s="37">
        <v>45362600</v>
      </c>
      <c r="B1308" s="38" t="s">
        <v>288</v>
      </c>
      <c r="C1308" s="231">
        <v>2000</v>
      </c>
      <c r="D1308" s="396">
        <f t="shared" si="53"/>
        <v>2000</v>
      </c>
    </row>
    <row r="1309" spans="1:4">
      <c r="A1309" s="37">
        <v>45365000</v>
      </c>
      <c r="B1309" s="38" t="s">
        <v>706</v>
      </c>
      <c r="C1309" s="231">
        <v>40000</v>
      </c>
      <c r="D1309" s="396">
        <f t="shared" si="53"/>
        <v>40000</v>
      </c>
    </row>
    <row r="1310" spans="1:4">
      <c r="A1310" s="63"/>
      <c r="B1310" s="62" t="s">
        <v>985</v>
      </c>
      <c r="C1310" s="232">
        <f>SUM(C1303:C1309)</f>
        <v>874500</v>
      </c>
    </row>
    <row r="1311" spans="1:4">
      <c r="A1311" s="42"/>
      <c r="B1311" s="142"/>
      <c r="C1311" s="223"/>
    </row>
    <row r="1312" spans="1:4">
      <c r="A1312" s="40">
        <v>45376201</v>
      </c>
      <c r="B1312" s="41" t="s">
        <v>366</v>
      </c>
      <c r="C1312" s="235">
        <v>2450000</v>
      </c>
      <c r="D1312" s="396">
        <f>+C1312</f>
        <v>2450000</v>
      </c>
    </row>
    <row r="1313" spans="1:4">
      <c r="A1313" s="40">
        <v>45376202</v>
      </c>
      <c r="B1313" s="41" t="s">
        <v>1022</v>
      </c>
      <c r="C1313" s="235">
        <v>75000</v>
      </c>
      <c r="D1313" s="396">
        <f>+C1313</f>
        <v>75000</v>
      </c>
    </row>
    <row r="1314" spans="1:4">
      <c r="A1314" s="68"/>
      <c r="B1314" s="58" t="s">
        <v>985</v>
      </c>
      <c r="C1314" s="236">
        <f>SUM(C1312:C1313)</f>
        <v>2525000</v>
      </c>
    </row>
    <row r="1315" spans="1:4">
      <c r="A1315" s="42"/>
      <c r="B1315" s="42"/>
      <c r="C1315" s="223"/>
    </row>
    <row r="1316" spans="1:4">
      <c r="A1316" s="20"/>
      <c r="B1316" s="55" t="s">
        <v>317</v>
      </c>
      <c r="C1316" s="222"/>
    </row>
    <row r="1317" spans="1:4">
      <c r="A1317" s="42"/>
      <c r="B1317" s="42"/>
      <c r="C1317" s="223"/>
    </row>
    <row r="1318" spans="1:4">
      <c r="A1318" s="37">
        <v>45962700</v>
      </c>
      <c r="B1318" s="38" t="s">
        <v>318</v>
      </c>
      <c r="C1318" s="231">
        <f>1139948.3+544971.81</f>
        <v>1684920.11</v>
      </c>
      <c r="D1318" s="396">
        <f>+C1318</f>
        <v>1684920.11</v>
      </c>
    </row>
    <row r="1319" spans="1:4">
      <c r="A1319" s="63"/>
      <c r="B1319" s="62" t="s">
        <v>985</v>
      </c>
      <c r="C1319" s="232">
        <f>SUM(C1318)</f>
        <v>1684920.11</v>
      </c>
    </row>
    <row r="1320" spans="1:4">
      <c r="A1320" s="42"/>
      <c r="B1320" s="42"/>
      <c r="C1320" s="223"/>
    </row>
    <row r="1321" spans="1:4">
      <c r="A1321" s="20"/>
      <c r="B1321" s="55" t="s">
        <v>746</v>
      </c>
      <c r="C1321" s="222"/>
    </row>
    <row r="1322" spans="1:4">
      <c r="A1322" s="42"/>
      <c r="B1322" s="42"/>
      <c r="C1322" s="223"/>
    </row>
    <row r="1323" spans="1:4">
      <c r="A1323" s="52">
        <v>49112000</v>
      </c>
      <c r="B1323" s="54" t="s">
        <v>374</v>
      </c>
      <c r="C1323" s="338">
        <v>15231.71</v>
      </c>
      <c r="D1323" s="396">
        <f>+C1323</f>
        <v>15231.71</v>
      </c>
    </row>
    <row r="1324" spans="1:4">
      <c r="A1324" s="52">
        <v>49112006</v>
      </c>
      <c r="B1324" s="54" t="s">
        <v>378</v>
      </c>
      <c r="C1324" s="338">
        <v>1757.39</v>
      </c>
      <c r="D1324" s="396">
        <f t="shared" ref="D1324:D1331" si="54">+C1324</f>
        <v>1757.39</v>
      </c>
    </row>
    <row r="1325" spans="1:4">
      <c r="A1325" s="52">
        <v>49112100</v>
      </c>
      <c r="B1325" s="54" t="s">
        <v>379</v>
      </c>
      <c r="C1325" s="338">
        <v>11770.22</v>
      </c>
      <c r="D1325" s="396">
        <f t="shared" si="54"/>
        <v>11770.22</v>
      </c>
    </row>
    <row r="1326" spans="1:4">
      <c r="A1326" s="52">
        <v>49112101</v>
      </c>
      <c r="B1326" s="54" t="s">
        <v>381</v>
      </c>
      <c r="C1326" s="338">
        <v>17398.5</v>
      </c>
      <c r="D1326" s="396">
        <f t="shared" si="54"/>
        <v>17398.5</v>
      </c>
    </row>
    <row r="1327" spans="1:4">
      <c r="A1327" s="52">
        <v>49112103</v>
      </c>
      <c r="B1327" s="54" t="s">
        <v>382</v>
      </c>
      <c r="C1327" s="338">
        <v>8757.44</v>
      </c>
      <c r="D1327" s="396">
        <f t="shared" si="54"/>
        <v>8757.44</v>
      </c>
    </row>
    <row r="1328" spans="1:4">
      <c r="A1328" s="52">
        <v>49113000</v>
      </c>
      <c r="B1328" s="54" t="s">
        <v>383</v>
      </c>
      <c r="C1328" s="338">
        <v>11182.54</v>
      </c>
      <c r="D1328" s="396">
        <f t="shared" si="54"/>
        <v>11182.54</v>
      </c>
    </row>
    <row r="1329" spans="1:4">
      <c r="A1329" s="52">
        <v>49113002</v>
      </c>
      <c r="B1329" s="54" t="s">
        <v>397</v>
      </c>
      <c r="C1329" s="338">
        <v>18241.95</v>
      </c>
      <c r="D1329" s="396">
        <f t="shared" si="54"/>
        <v>18241.95</v>
      </c>
    </row>
    <row r="1330" spans="1:4">
      <c r="A1330" s="52">
        <v>49115000</v>
      </c>
      <c r="B1330" s="54" t="s">
        <v>541</v>
      </c>
      <c r="C1330" s="338">
        <v>374.56</v>
      </c>
      <c r="D1330" s="396">
        <f t="shared" si="54"/>
        <v>374.56</v>
      </c>
    </row>
    <row r="1331" spans="1:4">
      <c r="A1331" s="52">
        <v>49116000</v>
      </c>
      <c r="B1331" s="54" t="s">
        <v>385</v>
      </c>
      <c r="C1331" s="338">
        <v>20297.52</v>
      </c>
      <c r="D1331" s="396">
        <f t="shared" si="54"/>
        <v>20297.52</v>
      </c>
    </row>
    <row r="1332" spans="1:4">
      <c r="A1332" s="53"/>
      <c r="B1332" s="4" t="s">
        <v>985</v>
      </c>
      <c r="C1332" s="239">
        <f>SUM(C1323:C1331)</f>
        <v>105011.83</v>
      </c>
    </row>
    <row r="1333" spans="1:4">
      <c r="A1333" s="42"/>
      <c r="B1333" s="42"/>
      <c r="C1333" s="223"/>
    </row>
    <row r="1334" spans="1:4">
      <c r="A1334" s="33">
        <v>49121700</v>
      </c>
      <c r="B1334" s="286" t="s">
        <v>814</v>
      </c>
      <c r="C1334" s="229">
        <v>5000</v>
      </c>
      <c r="D1334" s="396">
        <f>+C1334</f>
        <v>5000</v>
      </c>
    </row>
    <row r="1335" spans="1:4">
      <c r="A1335" s="33">
        <v>49121900</v>
      </c>
      <c r="B1335" s="286" t="s">
        <v>598</v>
      </c>
      <c r="C1335" s="229">
        <v>10000</v>
      </c>
      <c r="D1335" s="396">
        <f t="shared" ref="D1335:D1341" si="55">+C1335</f>
        <v>10000</v>
      </c>
    </row>
    <row r="1336" spans="1:4">
      <c r="A1336" s="33">
        <v>49121901</v>
      </c>
      <c r="B1336" s="286" t="s">
        <v>815</v>
      </c>
      <c r="C1336" s="229">
        <v>20000</v>
      </c>
      <c r="D1336" s="396">
        <f t="shared" si="55"/>
        <v>20000</v>
      </c>
    </row>
    <row r="1337" spans="1:4">
      <c r="A1337" s="33">
        <v>49122000</v>
      </c>
      <c r="B1337" s="286" t="s">
        <v>1131</v>
      </c>
      <c r="C1337" s="229">
        <v>1000</v>
      </c>
      <c r="D1337" s="396">
        <f t="shared" si="55"/>
        <v>1000</v>
      </c>
    </row>
    <row r="1338" spans="1:4">
      <c r="A1338" s="33">
        <v>49122606</v>
      </c>
      <c r="B1338" s="286" t="s">
        <v>191</v>
      </c>
      <c r="C1338" s="229">
        <v>7000</v>
      </c>
      <c r="D1338" s="396">
        <f t="shared" si="55"/>
        <v>7000</v>
      </c>
    </row>
    <row r="1339" spans="1:4">
      <c r="A1339" s="33">
        <v>49122706</v>
      </c>
      <c r="B1339" s="286" t="s">
        <v>1060</v>
      </c>
      <c r="C1339" s="229">
        <v>30000</v>
      </c>
      <c r="D1339" s="396">
        <f t="shared" si="55"/>
        <v>30000</v>
      </c>
    </row>
    <row r="1340" spans="1:4">
      <c r="A1340" s="33">
        <v>49122707</v>
      </c>
      <c r="B1340" s="286" t="s">
        <v>723</v>
      </c>
      <c r="C1340" s="229">
        <v>15000</v>
      </c>
      <c r="D1340" s="396">
        <f t="shared" si="55"/>
        <v>15000</v>
      </c>
    </row>
    <row r="1341" spans="1:4">
      <c r="A1341" s="33">
        <v>49122709</v>
      </c>
      <c r="B1341" s="286" t="s">
        <v>597</v>
      </c>
      <c r="C1341" s="229">
        <v>20000</v>
      </c>
      <c r="D1341" s="396">
        <f t="shared" si="55"/>
        <v>20000</v>
      </c>
    </row>
    <row r="1342" spans="1:4">
      <c r="A1342" s="42"/>
      <c r="B1342" s="3" t="s">
        <v>985</v>
      </c>
      <c r="C1342" s="226">
        <f>SUM(C1334:C1341)</f>
        <v>108000</v>
      </c>
    </row>
    <row r="1343" spans="1:4">
      <c r="A1343" s="42"/>
      <c r="B1343" s="3"/>
      <c r="C1343" s="226"/>
    </row>
    <row r="1344" spans="1:4">
      <c r="A1344" s="36">
        <v>49142200</v>
      </c>
      <c r="B1344" s="285" t="s">
        <v>816</v>
      </c>
      <c r="C1344" s="224">
        <v>90550</v>
      </c>
      <c r="D1344" s="396">
        <f>+C1344</f>
        <v>90550</v>
      </c>
    </row>
    <row r="1345" spans="1:4">
      <c r="A1345" s="36">
        <v>49148900</v>
      </c>
      <c r="B1345" s="285" t="s">
        <v>1007</v>
      </c>
      <c r="C1345" s="224">
        <v>5000</v>
      </c>
      <c r="D1345" s="396">
        <f>+C1345</f>
        <v>5000</v>
      </c>
    </row>
    <row r="1346" spans="1:4">
      <c r="A1346" s="36">
        <v>49148901</v>
      </c>
      <c r="B1346" s="285" t="s">
        <v>817</v>
      </c>
      <c r="C1346" s="224">
        <v>3000</v>
      </c>
      <c r="D1346" s="396">
        <f>+C1346</f>
        <v>3000</v>
      </c>
    </row>
    <row r="1347" spans="1:4">
      <c r="A1347" s="36"/>
      <c r="B1347" s="57" t="s">
        <v>985</v>
      </c>
      <c r="C1347" s="248">
        <f>SUM(C1344:C1346)</f>
        <v>98550</v>
      </c>
    </row>
    <row r="1348" spans="1:4">
      <c r="A1348" s="42"/>
      <c r="B1348" s="42"/>
      <c r="C1348" s="223"/>
    </row>
    <row r="1349" spans="1:4">
      <c r="A1349" s="37">
        <v>49162700</v>
      </c>
      <c r="B1349" s="38" t="s">
        <v>1125</v>
      </c>
      <c r="C1349" s="294">
        <v>40000</v>
      </c>
      <c r="D1349" s="396">
        <f>+C1349</f>
        <v>40000</v>
      </c>
    </row>
    <row r="1350" spans="1:4">
      <c r="A1350" s="37">
        <v>49162701</v>
      </c>
      <c r="B1350" s="38" t="s">
        <v>312</v>
      </c>
      <c r="C1350" s="294">
        <v>26750</v>
      </c>
      <c r="D1350" s="396">
        <f>+C1350</f>
        <v>26750</v>
      </c>
    </row>
    <row r="1351" spans="1:4">
      <c r="A1351" s="293">
        <v>49162704</v>
      </c>
      <c r="B1351" s="63" t="s">
        <v>599</v>
      </c>
      <c r="C1351" s="294">
        <v>10000</v>
      </c>
      <c r="D1351" s="396">
        <f>+C1351</f>
        <v>10000</v>
      </c>
    </row>
    <row r="1352" spans="1:4">
      <c r="A1352" s="293">
        <v>49162705</v>
      </c>
      <c r="B1352" s="63" t="s">
        <v>818</v>
      </c>
      <c r="C1352" s="294">
        <v>40000</v>
      </c>
      <c r="D1352" s="396">
        <f>+C1352</f>
        <v>40000</v>
      </c>
    </row>
    <row r="1353" spans="1:4">
      <c r="A1353" s="293">
        <v>49164100</v>
      </c>
      <c r="B1353" s="63" t="s">
        <v>819</v>
      </c>
      <c r="C1353" s="294">
        <v>6000</v>
      </c>
      <c r="D1353" s="396">
        <f>+C1353</f>
        <v>6000</v>
      </c>
    </row>
    <row r="1354" spans="1:4">
      <c r="A1354" s="63"/>
      <c r="B1354" s="62" t="s">
        <v>985</v>
      </c>
      <c r="C1354" s="266">
        <f>SUM(C1349:C1353)</f>
        <v>122750</v>
      </c>
    </row>
    <row r="1355" spans="1:4" ht="12.75" customHeight="1"/>
    <row r="1356" spans="1:4" ht="12.75" customHeight="1">
      <c r="A1356" s="20"/>
      <c r="B1356" s="55" t="s">
        <v>974</v>
      </c>
      <c r="C1356" s="222"/>
    </row>
    <row r="1357" spans="1:4" ht="12.75" customHeight="1">
      <c r="A1357" s="42"/>
      <c r="B1357" s="42"/>
      <c r="C1357" s="223"/>
    </row>
    <row r="1358" spans="1:4" ht="12.75" customHeight="1">
      <c r="A1358" s="52">
        <v>91210000</v>
      </c>
      <c r="B1358" s="53" t="s">
        <v>392</v>
      </c>
      <c r="C1358" s="233">
        <v>773210.28</v>
      </c>
      <c r="D1358" s="396">
        <f>+C1358</f>
        <v>773210.28</v>
      </c>
    </row>
    <row r="1359" spans="1:4" ht="12.75" customHeight="1">
      <c r="A1359" s="52">
        <v>91210001</v>
      </c>
      <c r="B1359" s="53" t="s">
        <v>395</v>
      </c>
      <c r="C1359" s="233">
        <v>54900</v>
      </c>
      <c r="D1359" s="396">
        <f>+C1359</f>
        <v>54900</v>
      </c>
    </row>
    <row r="1360" spans="1:4" ht="12.75" customHeight="1">
      <c r="A1360" s="52">
        <v>91211000</v>
      </c>
      <c r="B1360" s="53" t="s">
        <v>393</v>
      </c>
      <c r="C1360" s="233">
        <v>137899.38</v>
      </c>
      <c r="D1360" s="396">
        <f>+C1360</f>
        <v>137899.38</v>
      </c>
    </row>
    <row r="1361" spans="1:4" ht="13.5" customHeight="1">
      <c r="A1361" s="52">
        <v>91211001</v>
      </c>
      <c r="B1361" s="53" t="s">
        <v>737</v>
      </c>
      <c r="C1361" s="233">
        <v>228967.07</v>
      </c>
      <c r="D1361" s="396">
        <f>+C1361</f>
        <v>228967.07</v>
      </c>
    </row>
    <row r="1362" spans="1:4" ht="12.75" customHeight="1">
      <c r="A1362" s="52">
        <v>91216000</v>
      </c>
      <c r="B1362" s="53" t="s">
        <v>385</v>
      </c>
      <c r="C1362" s="233">
        <v>307270.92</v>
      </c>
      <c r="D1362" s="396">
        <f>+C1362</f>
        <v>307270.92</v>
      </c>
    </row>
    <row r="1363" spans="1:4" ht="13.5" customHeight="1">
      <c r="A1363" s="53"/>
      <c r="B1363" s="4" t="s">
        <v>985</v>
      </c>
      <c r="C1363" s="234">
        <f>SUM(C1358:C1362)</f>
        <v>1502247.65</v>
      </c>
    </row>
    <row r="1364" spans="1:4" ht="12.75" customHeight="1">
      <c r="A1364" s="42"/>
      <c r="B1364" s="3"/>
      <c r="C1364" s="223"/>
    </row>
    <row r="1365" spans="1:4" ht="12.75" customHeight="1">
      <c r="A1365" s="33">
        <v>91222000</v>
      </c>
      <c r="B1365" s="311" t="s">
        <v>394</v>
      </c>
      <c r="C1365" s="229">
        <v>1500</v>
      </c>
      <c r="D1365" s="400">
        <f>+C1365</f>
        <v>1500</v>
      </c>
    </row>
    <row r="1366" spans="1:4">
      <c r="A1366" s="33">
        <v>91222001</v>
      </c>
      <c r="B1366" s="311" t="s">
        <v>727</v>
      </c>
      <c r="C1366" s="229">
        <v>3000</v>
      </c>
      <c r="D1366" s="400">
        <f t="shared" ref="D1366:D1376" si="56">+C1366</f>
        <v>3000</v>
      </c>
    </row>
    <row r="1367" spans="1:4" ht="12.75" customHeight="1">
      <c r="A1367" s="33">
        <v>91222601</v>
      </c>
      <c r="B1367" s="311" t="s">
        <v>1149</v>
      </c>
      <c r="C1367" s="229">
        <v>20000</v>
      </c>
      <c r="D1367" s="400">
        <f t="shared" si="56"/>
        <v>20000</v>
      </c>
    </row>
    <row r="1368" spans="1:4" ht="12.75" customHeight="1">
      <c r="A1368" s="33">
        <v>91222610</v>
      </c>
      <c r="B1368" s="311" t="s">
        <v>1150</v>
      </c>
      <c r="C1368" s="229">
        <v>10000</v>
      </c>
      <c r="D1368" s="400">
        <f t="shared" si="56"/>
        <v>10000</v>
      </c>
    </row>
    <row r="1369" spans="1:4" ht="12.75" customHeight="1">
      <c r="A1369" s="33">
        <v>91222611</v>
      </c>
      <c r="B1369" s="311" t="s">
        <v>193</v>
      </c>
      <c r="C1369" s="229">
        <v>18000</v>
      </c>
      <c r="D1369" s="400">
        <f t="shared" si="56"/>
        <v>18000</v>
      </c>
    </row>
    <row r="1370" spans="1:4" ht="12.75" customHeight="1">
      <c r="A1370" s="33">
        <v>91222613</v>
      </c>
      <c r="B1370" s="311" t="s">
        <v>1151</v>
      </c>
      <c r="C1370" s="229">
        <v>500</v>
      </c>
      <c r="D1370" s="400">
        <f t="shared" si="56"/>
        <v>500</v>
      </c>
    </row>
    <row r="1371" spans="1:4" ht="12.75" customHeight="1">
      <c r="A1371" s="33">
        <v>91222615</v>
      </c>
      <c r="B1371" s="311" t="s">
        <v>1152</v>
      </c>
      <c r="C1371" s="229">
        <v>2000</v>
      </c>
      <c r="D1371" s="400">
        <f t="shared" si="56"/>
        <v>2000</v>
      </c>
    </row>
    <row r="1372" spans="1:4">
      <c r="A1372" s="312">
        <v>91222616</v>
      </c>
      <c r="B1372" s="311" t="s">
        <v>1153</v>
      </c>
      <c r="C1372" s="229">
        <v>2000</v>
      </c>
      <c r="D1372" s="400">
        <f t="shared" si="56"/>
        <v>2000</v>
      </c>
    </row>
    <row r="1373" spans="1:4">
      <c r="A1373" s="312">
        <v>91222706</v>
      </c>
      <c r="B1373" s="311" t="s">
        <v>1060</v>
      </c>
      <c r="C1373" s="229">
        <v>5000</v>
      </c>
      <c r="D1373" s="400">
        <f t="shared" si="56"/>
        <v>5000</v>
      </c>
    </row>
    <row r="1374" spans="1:4">
      <c r="A1374" s="33">
        <v>91223000</v>
      </c>
      <c r="B1374" s="311" t="s">
        <v>1164</v>
      </c>
      <c r="C1374" s="229">
        <v>15000</v>
      </c>
      <c r="D1374" s="400">
        <f t="shared" si="56"/>
        <v>15000</v>
      </c>
    </row>
    <row r="1375" spans="1:4">
      <c r="A1375" s="33">
        <v>91223100</v>
      </c>
      <c r="B1375" s="313" t="s">
        <v>1165</v>
      </c>
      <c r="C1375" s="314">
        <v>19800</v>
      </c>
      <c r="D1375" s="400">
        <f t="shared" si="56"/>
        <v>19800</v>
      </c>
    </row>
    <row r="1376" spans="1:4">
      <c r="A1376" s="33">
        <v>91223300</v>
      </c>
      <c r="B1376" s="313" t="s">
        <v>848</v>
      </c>
      <c r="C1376" s="314">
        <v>10200</v>
      </c>
      <c r="D1376" s="400">
        <f t="shared" si="56"/>
        <v>10200</v>
      </c>
    </row>
    <row r="1377" spans="1:4">
      <c r="A1377" s="42"/>
      <c r="B1377" s="3" t="s">
        <v>985</v>
      </c>
      <c r="C1377" s="230">
        <f>SUM(C1365:C1376)</f>
        <v>107000</v>
      </c>
    </row>
    <row r="1378" spans="1:4">
      <c r="A1378" s="42"/>
      <c r="B1378" s="142"/>
      <c r="C1378" s="223"/>
    </row>
    <row r="1379" spans="1:4">
      <c r="A1379" s="36">
        <v>91248900</v>
      </c>
      <c r="B1379" s="285" t="s">
        <v>546</v>
      </c>
      <c r="C1379" s="224">
        <v>237054</v>
      </c>
      <c r="D1379" s="396">
        <f>+C1379</f>
        <v>237054</v>
      </c>
    </row>
    <row r="1380" spans="1:4">
      <c r="A1380" s="36">
        <v>91248901</v>
      </c>
      <c r="B1380" s="285" t="s">
        <v>553</v>
      </c>
      <c r="C1380" s="224">
        <v>1200</v>
      </c>
      <c r="D1380" s="396">
        <f>+C1380</f>
        <v>1200</v>
      </c>
    </row>
    <row r="1381" spans="1:4">
      <c r="A1381" s="36">
        <v>91248902</v>
      </c>
      <c r="B1381" s="285" t="s">
        <v>219</v>
      </c>
      <c r="C1381" s="224">
        <v>1200</v>
      </c>
      <c r="D1381" s="396">
        <f>+C1381</f>
        <v>1200</v>
      </c>
    </row>
    <row r="1382" spans="1:4">
      <c r="A1382" s="36"/>
      <c r="B1382" s="57" t="s">
        <v>985</v>
      </c>
      <c r="C1382" s="248">
        <f>SUM(C1379:C1381)</f>
        <v>239454</v>
      </c>
    </row>
    <row r="1383" spans="1:4">
      <c r="A1383" s="59"/>
      <c r="B1383" s="70"/>
      <c r="C1383" s="229"/>
    </row>
    <row r="1384" spans="1:4">
      <c r="A1384" s="20"/>
      <c r="B1384" s="55" t="s">
        <v>975</v>
      </c>
      <c r="C1384" s="222"/>
    </row>
    <row r="1385" spans="1:4">
      <c r="A1385" s="59"/>
      <c r="B1385" s="70"/>
      <c r="C1385" s="229"/>
    </row>
    <row r="1386" spans="1:4">
      <c r="A1386" s="52">
        <v>92012000</v>
      </c>
      <c r="B1386" s="143" t="s">
        <v>1170</v>
      </c>
      <c r="C1386" s="233">
        <v>137085.42000000001</v>
      </c>
      <c r="D1386" s="396">
        <f>+C1386</f>
        <v>137085.42000000001</v>
      </c>
    </row>
    <row r="1387" spans="1:4">
      <c r="A1387" s="52">
        <v>92012003</v>
      </c>
      <c r="B1387" s="143" t="s">
        <v>376</v>
      </c>
      <c r="C1387" s="233">
        <v>10077.59</v>
      </c>
      <c r="D1387" s="396">
        <f t="shared" ref="D1387:D1398" si="57">+C1387</f>
        <v>10077.59</v>
      </c>
    </row>
    <row r="1388" spans="1:4">
      <c r="A1388" s="52">
        <v>92012004</v>
      </c>
      <c r="B1388" s="143" t="s">
        <v>716</v>
      </c>
      <c r="C1388" s="233">
        <v>84677.04</v>
      </c>
      <c r="D1388" s="396">
        <f t="shared" si="57"/>
        <v>84677.04</v>
      </c>
    </row>
    <row r="1389" spans="1:4">
      <c r="A1389" s="52">
        <v>92012005</v>
      </c>
      <c r="B1389" s="143" t="s">
        <v>717</v>
      </c>
      <c r="C1389" s="233">
        <v>54288.08</v>
      </c>
      <c r="D1389" s="396">
        <f t="shared" si="57"/>
        <v>54288.08</v>
      </c>
    </row>
    <row r="1390" spans="1:4">
      <c r="A1390" s="52">
        <v>92012006</v>
      </c>
      <c r="B1390" s="143" t="s">
        <v>378</v>
      </c>
      <c r="C1390" s="233">
        <v>54882.29</v>
      </c>
      <c r="D1390" s="396">
        <f t="shared" si="57"/>
        <v>54882.29</v>
      </c>
    </row>
    <row r="1391" spans="1:4">
      <c r="A1391" s="52">
        <v>92012100</v>
      </c>
      <c r="B1391" s="143" t="s">
        <v>1142</v>
      </c>
      <c r="C1391" s="233">
        <v>204763.86</v>
      </c>
      <c r="D1391" s="396">
        <f t="shared" si="57"/>
        <v>204763.86</v>
      </c>
    </row>
    <row r="1392" spans="1:4">
      <c r="A1392" s="52">
        <v>92012101</v>
      </c>
      <c r="B1392" s="143" t="s">
        <v>381</v>
      </c>
      <c r="C1392" s="233">
        <v>264434.38</v>
      </c>
      <c r="D1392" s="396">
        <f t="shared" si="57"/>
        <v>264434.38</v>
      </c>
    </row>
    <row r="1393" spans="1:4">
      <c r="A1393" s="52">
        <v>92012103</v>
      </c>
      <c r="B1393" s="143" t="s">
        <v>1143</v>
      </c>
      <c r="C1393" s="233">
        <v>165572.1</v>
      </c>
      <c r="D1393" s="396">
        <f t="shared" si="57"/>
        <v>165572.1</v>
      </c>
    </row>
    <row r="1394" spans="1:4">
      <c r="A1394" s="52">
        <v>92013000</v>
      </c>
      <c r="B1394" s="143" t="s">
        <v>1144</v>
      </c>
      <c r="C1394" s="233">
        <v>103681.59</v>
      </c>
      <c r="D1394" s="396">
        <f t="shared" si="57"/>
        <v>103681.59</v>
      </c>
    </row>
    <row r="1395" spans="1:4">
      <c r="A1395" s="52">
        <v>92013002</v>
      </c>
      <c r="B1395" s="143" t="s">
        <v>1145</v>
      </c>
      <c r="C1395" s="233">
        <v>148709.82999999999</v>
      </c>
      <c r="D1395" s="396">
        <f t="shared" si="57"/>
        <v>148709.82999999999</v>
      </c>
    </row>
    <row r="1396" spans="1:4">
      <c r="A1396" s="52">
        <v>92014300</v>
      </c>
      <c r="B1396" s="143" t="s">
        <v>562</v>
      </c>
      <c r="C1396" s="233">
        <v>55000</v>
      </c>
      <c r="D1396" s="396">
        <f t="shared" si="57"/>
        <v>55000</v>
      </c>
    </row>
    <row r="1397" spans="1:4">
      <c r="A1397" s="52">
        <v>92015000</v>
      </c>
      <c r="B1397" s="143" t="s">
        <v>1146</v>
      </c>
      <c r="C1397" s="233">
        <v>7116.64</v>
      </c>
      <c r="D1397" s="396">
        <f t="shared" si="57"/>
        <v>7116.64</v>
      </c>
    </row>
    <row r="1398" spans="1:4">
      <c r="A1398" s="52">
        <v>92016000</v>
      </c>
      <c r="B1398" s="143" t="s">
        <v>1171</v>
      </c>
      <c r="C1398" s="233">
        <v>339257.19</v>
      </c>
      <c r="D1398" s="396">
        <f t="shared" si="57"/>
        <v>339257.19</v>
      </c>
    </row>
    <row r="1399" spans="1:4">
      <c r="A1399" s="53"/>
      <c r="B1399" s="4" t="s">
        <v>985</v>
      </c>
      <c r="C1399" s="234">
        <f>SUM(C1386:C1398)</f>
        <v>1629546.01</v>
      </c>
    </row>
    <row r="1400" spans="1:4">
      <c r="A1400" s="42"/>
      <c r="B1400" s="3"/>
      <c r="C1400" s="223"/>
    </row>
    <row r="1401" spans="1:4">
      <c r="A1401" s="33">
        <v>92020300</v>
      </c>
      <c r="B1401" s="130" t="s">
        <v>1107</v>
      </c>
      <c r="C1401" s="229">
        <v>70000</v>
      </c>
      <c r="D1401" s="396">
        <f>+C1401</f>
        <v>70000</v>
      </c>
    </row>
    <row r="1402" spans="1:4">
      <c r="A1402" s="33">
        <v>92020400</v>
      </c>
      <c r="B1402" s="130" t="s">
        <v>820</v>
      </c>
      <c r="C1402" s="229">
        <v>20000</v>
      </c>
      <c r="D1402" s="396">
        <f t="shared" ref="D1402:D1425" si="58">+C1402</f>
        <v>20000</v>
      </c>
    </row>
    <row r="1403" spans="1:4">
      <c r="A1403" s="33">
        <v>92022000</v>
      </c>
      <c r="B1403" s="130" t="s">
        <v>730</v>
      </c>
      <c r="C1403" s="229">
        <v>2000</v>
      </c>
      <c r="D1403" s="396">
        <f t="shared" si="58"/>
        <v>2000</v>
      </c>
    </row>
    <row r="1404" spans="1:4">
      <c r="A1404" s="33">
        <v>92022001</v>
      </c>
      <c r="B1404" s="130" t="s">
        <v>727</v>
      </c>
      <c r="C1404" s="229">
        <v>3000</v>
      </c>
      <c r="D1404" s="396">
        <f t="shared" si="58"/>
        <v>3000</v>
      </c>
    </row>
    <row r="1405" spans="1:4">
      <c r="A1405" s="33">
        <v>92022002</v>
      </c>
      <c r="B1405" s="130" t="s">
        <v>300</v>
      </c>
      <c r="C1405" s="229">
        <v>1500</v>
      </c>
      <c r="D1405" s="396">
        <f t="shared" si="58"/>
        <v>1500</v>
      </c>
    </row>
    <row r="1406" spans="1:4">
      <c r="A1406" s="33">
        <v>92022003</v>
      </c>
      <c r="B1406" s="130" t="s">
        <v>937</v>
      </c>
      <c r="C1406" s="229">
        <v>3967.05</v>
      </c>
      <c r="D1406" s="396">
        <f t="shared" si="58"/>
        <v>3967.05</v>
      </c>
    </row>
    <row r="1407" spans="1:4">
      <c r="A1407" s="33">
        <v>92022004</v>
      </c>
      <c r="B1407" s="130" t="s">
        <v>195</v>
      </c>
      <c r="C1407" s="229">
        <v>3800</v>
      </c>
      <c r="D1407" s="396">
        <f t="shared" si="58"/>
        <v>3800</v>
      </c>
    </row>
    <row r="1408" spans="1:4">
      <c r="A1408" s="33">
        <v>92022005</v>
      </c>
      <c r="B1408" s="130" t="s">
        <v>821</v>
      </c>
      <c r="C1408" s="229">
        <v>4938</v>
      </c>
      <c r="D1408" s="396">
        <f t="shared" si="58"/>
        <v>4938</v>
      </c>
    </row>
    <row r="1409" spans="1:4">
      <c r="A1409" s="33">
        <v>92022104</v>
      </c>
      <c r="B1409" s="130" t="s">
        <v>1134</v>
      </c>
      <c r="C1409" s="229">
        <v>3500</v>
      </c>
      <c r="D1409" s="396">
        <f t="shared" si="58"/>
        <v>3500</v>
      </c>
    </row>
    <row r="1410" spans="1:4">
      <c r="A1410" s="33">
        <v>92022199</v>
      </c>
      <c r="B1410" s="130" t="s">
        <v>961</v>
      </c>
      <c r="C1410" s="229">
        <v>2000</v>
      </c>
      <c r="D1410" s="396">
        <f t="shared" si="58"/>
        <v>2000</v>
      </c>
    </row>
    <row r="1411" spans="1:4">
      <c r="A1411" s="33">
        <v>92022201</v>
      </c>
      <c r="B1411" s="130" t="s">
        <v>587</v>
      </c>
      <c r="C1411" s="229">
        <v>49500</v>
      </c>
      <c r="D1411" s="396">
        <f t="shared" si="58"/>
        <v>49500</v>
      </c>
    </row>
    <row r="1412" spans="1:4">
      <c r="A1412" s="33">
        <v>92022300</v>
      </c>
      <c r="B1412" s="130" t="s">
        <v>936</v>
      </c>
      <c r="C1412" s="229">
        <v>2000</v>
      </c>
      <c r="D1412" s="396">
        <f t="shared" si="58"/>
        <v>2000</v>
      </c>
    </row>
    <row r="1413" spans="1:4">
      <c r="A1413" s="33">
        <v>92022502</v>
      </c>
      <c r="B1413" s="130" t="s">
        <v>585</v>
      </c>
      <c r="C1413" s="229">
        <v>1000</v>
      </c>
      <c r="D1413" s="396">
        <f t="shared" si="58"/>
        <v>1000</v>
      </c>
    </row>
    <row r="1414" spans="1:4">
      <c r="A1414" s="33">
        <v>92022602</v>
      </c>
      <c r="B1414" s="130" t="s">
        <v>935</v>
      </c>
      <c r="C1414" s="229">
        <v>6000</v>
      </c>
      <c r="D1414" s="396">
        <f t="shared" si="58"/>
        <v>6000</v>
      </c>
    </row>
    <row r="1415" spans="1:4">
      <c r="A1415" s="33">
        <v>92022603</v>
      </c>
      <c r="B1415" s="130" t="s">
        <v>1184</v>
      </c>
      <c r="C1415" s="229">
        <v>8500</v>
      </c>
      <c r="D1415" s="396">
        <f t="shared" si="58"/>
        <v>8500</v>
      </c>
    </row>
    <row r="1416" spans="1:4">
      <c r="A1416" s="33">
        <v>92022604</v>
      </c>
      <c r="B1416" s="130" t="s">
        <v>934</v>
      </c>
      <c r="C1416" s="229">
        <v>35000</v>
      </c>
      <c r="D1416" s="396">
        <f t="shared" si="58"/>
        <v>35000</v>
      </c>
    </row>
    <row r="1417" spans="1:4">
      <c r="A1417" s="33">
        <v>92022607</v>
      </c>
      <c r="B1417" s="130" t="s">
        <v>822</v>
      </c>
      <c r="C1417" s="229">
        <v>2879.46</v>
      </c>
      <c r="D1417" s="396">
        <f t="shared" si="58"/>
        <v>2879.46</v>
      </c>
    </row>
    <row r="1418" spans="1:4">
      <c r="A1418" s="33">
        <v>92022610</v>
      </c>
      <c r="B1418" s="130" t="s">
        <v>938</v>
      </c>
      <c r="C1418" s="229">
        <v>4500</v>
      </c>
      <c r="D1418" s="396">
        <f t="shared" si="58"/>
        <v>4500</v>
      </c>
    </row>
    <row r="1419" spans="1:4">
      <c r="A1419" s="33">
        <v>92022611</v>
      </c>
      <c r="B1419" s="130" t="s">
        <v>732</v>
      </c>
      <c r="C1419" s="229">
        <v>1500</v>
      </c>
      <c r="D1419" s="396">
        <f t="shared" si="58"/>
        <v>1500</v>
      </c>
    </row>
    <row r="1420" spans="1:4">
      <c r="A1420" s="33">
        <v>92022998</v>
      </c>
      <c r="B1420" s="130" t="s">
        <v>343</v>
      </c>
      <c r="C1420" s="229">
        <v>3000</v>
      </c>
      <c r="D1420" s="396">
        <f t="shared" si="58"/>
        <v>3000</v>
      </c>
    </row>
    <row r="1421" spans="1:4">
      <c r="A1421" s="59">
        <v>92022699</v>
      </c>
      <c r="B1421" s="359" t="s">
        <v>1185</v>
      </c>
      <c r="C1421" s="242">
        <v>1000</v>
      </c>
      <c r="D1421" s="396">
        <f t="shared" si="58"/>
        <v>1000</v>
      </c>
    </row>
    <row r="1422" spans="1:4">
      <c r="A1422" s="33">
        <v>92022706</v>
      </c>
      <c r="B1422" s="130" t="s">
        <v>1060</v>
      </c>
      <c r="C1422" s="229">
        <v>6982.5</v>
      </c>
      <c r="D1422" s="396">
        <f t="shared" si="58"/>
        <v>6982.5</v>
      </c>
    </row>
    <row r="1423" spans="1:4">
      <c r="A1423" s="33">
        <v>92022707</v>
      </c>
      <c r="B1423" s="130" t="s">
        <v>586</v>
      </c>
      <c r="C1423" s="229">
        <v>15000</v>
      </c>
      <c r="D1423" s="396">
        <f t="shared" si="58"/>
        <v>15000</v>
      </c>
    </row>
    <row r="1424" spans="1:4">
      <c r="A1424" s="33">
        <v>92023020</v>
      </c>
      <c r="B1424" s="130" t="s">
        <v>940</v>
      </c>
      <c r="C1424" s="229">
        <v>5000</v>
      </c>
      <c r="D1424" s="396">
        <f t="shared" si="58"/>
        <v>5000</v>
      </c>
    </row>
    <row r="1425" spans="1:4">
      <c r="A1425" s="33">
        <v>92023120</v>
      </c>
      <c r="B1425" s="130" t="s">
        <v>941</v>
      </c>
      <c r="C1425" s="229">
        <v>11000</v>
      </c>
      <c r="D1425" s="396">
        <f t="shared" si="58"/>
        <v>11000</v>
      </c>
    </row>
    <row r="1426" spans="1:4">
      <c r="A1426" s="39"/>
      <c r="B1426" s="3" t="s">
        <v>985</v>
      </c>
      <c r="C1426" s="230">
        <f>SUM(C1401:C1425)</f>
        <v>267567.01</v>
      </c>
    </row>
    <row r="1427" spans="1:4">
      <c r="A1427" s="42"/>
      <c r="B1427" s="142"/>
      <c r="C1427" s="247"/>
    </row>
    <row r="1428" spans="1:4">
      <c r="A1428" s="36">
        <v>92048000</v>
      </c>
      <c r="B1428" s="285" t="s">
        <v>876</v>
      </c>
      <c r="C1428" s="224">
        <v>4631.25</v>
      </c>
      <c r="D1428" s="396">
        <f>+C1428</f>
        <v>4631.25</v>
      </c>
    </row>
    <row r="1429" spans="1:4">
      <c r="A1429" s="66"/>
      <c r="B1429" s="57" t="s">
        <v>985</v>
      </c>
      <c r="C1429" s="225">
        <f>SUM(C1428)</f>
        <v>4631.25</v>
      </c>
    </row>
    <row r="1430" spans="1:4">
      <c r="A1430" s="42"/>
      <c r="B1430" s="142"/>
      <c r="C1430" s="247"/>
    </row>
    <row r="1431" spans="1:4">
      <c r="A1431" s="37">
        <v>92062500</v>
      </c>
      <c r="B1431" s="38" t="s">
        <v>554</v>
      </c>
      <c r="C1431" s="231">
        <v>1337</v>
      </c>
      <c r="D1431" s="396">
        <f>+C1431</f>
        <v>1337</v>
      </c>
    </row>
    <row r="1432" spans="1:4">
      <c r="A1432" s="37">
        <v>92062600</v>
      </c>
      <c r="B1432" s="38" t="s">
        <v>119</v>
      </c>
      <c r="C1432" s="231">
        <v>1000</v>
      </c>
      <c r="D1432" s="396">
        <f>+C1432</f>
        <v>1000</v>
      </c>
    </row>
    <row r="1433" spans="1:4">
      <c r="A1433" s="37">
        <v>92062700</v>
      </c>
      <c r="B1433" s="38" t="s">
        <v>120</v>
      </c>
      <c r="C1433" s="231">
        <v>60000</v>
      </c>
      <c r="D1433" s="396">
        <f>+C1433</f>
        <v>60000</v>
      </c>
    </row>
    <row r="1434" spans="1:4">
      <c r="A1434" s="63"/>
      <c r="B1434" s="62" t="s">
        <v>985</v>
      </c>
      <c r="C1434" s="232">
        <f>SUM(C1431:C1433)</f>
        <v>62337</v>
      </c>
    </row>
    <row r="1435" spans="1:4">
      <c r="A1435" s="42"/>
      <c r="B1435" s="142"/>
      <c r="C1435" s="247"/>
    </row>
    <row r="1436" spans="1:4">
      <c r="A1436" s="50">
        <v>92083000</v>
      </c>
      <c r="B1436" s="51" t="s">
        <v>555</v>
      </c>
      <c r="C1436" s="249">
        <v>240000</v>
      </c>
      <c r="D1436" s="396">
        <f>+C1436</f>
        <v>240000</v>
      </c>
    </row>
    <row r="1437" spans="1:4">
      <c r="A1437" s="50">
        <v>92083100</v>
      </c>
      <c r="B1437" s="51" t="s">
        <v>556</v>
      </c>
      <c r="C1437" s="249">
        <v>60000</v>
      </c>
      <c r="D1437" s="396">
        <f>+C1437</f>
        <v>60000</v>
      </c>
    </row>
    <row r="1438" spans="1:4">
      <c r="A1438" s="50">
        <v>92083101</v>
      </c>
      <c r="B1438" s="51" t="s">
        <v>557</v>
      </c>
      <c r="C1438" s="249">
        <v>18000</v>
      </c>
      <c r="D1438" s="396">
        <f>+C1438</f>
        <v>18000</v>
      </c>
    </row>
    <row r="1439" spans="1:4">
      <c r="A1439" s="73"/>
      <c r="B1439" s="74" t="s">
        <v>985</v>
      </c>
      <c r="C1439" s="250">
        <f>SUM(C1436:C1438)</f>
        <v>318000</v>
      </c>
    </row>
    <row r="1440" spans="1:4">
      <c r="A1440" s="42"/>
      <c r="B1440" s="3"/>
      <c r="C1440" s="223"/>
    </row>
    <row r="1441" spans="1:4">
      <c r="A1441" s="20"/>
      <c r="B1441" s="55" t="s">
        <v>976</v>
      </c>
      <c r="C1441" s="222"/>
    </row>
    <row r="1442" spans="1:4">
      <c r="A1442" s="42"/>
      <c r="B1442" s="3"/>
      <c r="C1442" s="223"/>
    </row>
    <row r="1443" spans="1:4">
      <c r="A1443" s="52">
        <v>92112000</v>
      </c>
      <c r="B1443" s="53" t="s">
        <v>374</v>
      </c>
      <c r="C1443" s="233">
        <v>45695.14</v>
      </c>
      <c r="D1443" s="396">
        <f>+C1443</f>
        <v>45695.14</v>
      </c>
    </row>
    <row r="1444" spans="1:4">
      <c r="A1444" s="52">
        <v>92112003</v>
      </c>
      <c r="B1444" s="53" t="s">
        <v>376</v>
      </c>
      <c r="C1444" s="233">
        <v>10077.59</v>
      </c>
      <c r="D1444" s="396">
        <f t="shared" ref="D1444:D1453" si="59">+C1444</f>
        <v>10077.59</v>
      </c>
    </row>
    <row r="1445" spans="1:4">
      <c r="A1445" s="52">
        <v>92112004</v>
      </c>
      <c r="B1445" s="53" t="s">
        <v>377</v>
      </c>
      <c r="C1445" s="233">
        <v>33870.82</v>
      </c>
      <c r="D1445" s="396">
        <f t="shared" si="59"/>
        <v>33870.82</v>
      </c>
    </row>
    <row r="1446" spans="1:4">
      <c r="A1446" s="52">
        <v>92112006</v>
      </c>
      <c r="B1446" s="53" t="s">
        <v>378</v>
      </c>
      <c r="C1446" s="233">
        <v>11378.36</v>
      </c>
      <c r="D1446" s="396">
        <f t="shared" si="59"/>
        <v>11378.36</v>
      </c>
    </row>
    <row r="1447" spans="1:4">
      <c r="A1447" s="52">
        <v>92112100</v>
      </c>
      <c r="B1447" s="53" t="s">
        <v>379</v>
      </c>
      <c r="C1447" s="233">
        <v>67778.759999999995</v>
      </c>
      <c r="D1447" s="396">
        <f t="shared" si="59"/>
        <v>67778.759999999995</v>
      </c>
    </row>
    <row r="1448" spans="1:4">
      <c r="A1448" s="52">
        <v>92112101</v>
      </c>
      <c r="B1448" s="53" t="s">
        <v>381</v>
      </c>
      <c r="C1448" s="233">
        <v>84666.4</v>
      </c>
      <c r="D1448" s="396">
        <f t="shared" si="59"/>
        <v>84666.4</v>
      </c>
    </row>
    <row r="1449" spans="1:4">
      <c r="A1449" s="52">
        <v>92112103</v>
      </c>
      <c r="B1449" s="53" t="s">
        <v>382</v>
      </c>
      <c r="C1449" s="233">
        <v>53215.31</v>
      </c>
      <c r="D1449" s="396">
        <f t="shared" si="59"/>
        <v>53215.31</v>
      </c>
    </row>
    <row r="1450" spans="1:4">
      <c r="A1450" s="52">
        <v>92113000</v>
      </c>
      <c r="B1450" s="53" t="s">
        <v>383</v>
      </c>
      <c r="C1450" s="233">
        <v>11250.06</v>
      </c>
      <c r="D1450" s="396">
        <f t="shared" si="59"/>
        <v>11250.06</v>
      </c>
    </row>
    <row r="1451" spans="1:4">
      <c r="A1451" s="52">
        <v>92113002</v>
      </c>
      <c r="B1451" s="53" t="s">
        <v>397</v>
      </c>
      <c r="C1451" s="233">
        <v>17838.07</v>
      </c>
      <c r="D1451" s="396">
        <f t="shared" si="59"/>
        <v>17838.07</v>
      </c>
    </row>
    <row r="1452" spans="1:4">
      <c r="A1452" s="52">
        <v>92115000</v>
      </c>
      <c r="B1452" s="53" t="s">
        <v>541</v>
      </c>
      <c r="C1452" s="233">
        <v>2060.08</v>
      </c>
      <c r="D1452" s="396">
        <f t="shared" si="59"/>
        <v>2060.08</v>
      </c>
    </row>
    <row r="1453" spans="1:4">
      <c r="A1453" s="52">
        <v>92116000</v>
      </c>
      <c r="B1453" s="53" t="s">
        <v>385</v>
      </c>
      <c r="C1453" s="233">
        <v>64462.080000000002</v>
      </c>
      <c r="D1453" s="396">
        <f t="shared" si="59"/>
        <v>64462.080000000002</v>
      </c>
    </row>
    <row r="1454" spans="1:4">
      <c r="A1454" s="53"/>
      <c r="B1454" s="4" t="s">
        <v>985</v>
      </c>
      <c r="C1454" s="234">
        <f>SUM(C1443:C1453)</f>
        <v>402292.67000000004</v>
      </c>
    </row>
    <row r="1455" spans="1:4">
      <c r="A1455" s="69"/>
      <c r="B1455" s="70"/>
      <c r="C1455" s="251"/>
    </row>
    <row r="1456" spans="1:4">
      <c r="A1456" s="33">
        <v>92120200</v>
      </c>
      <c r="B1456" s="286" t="s">
        <v>416</v>
      </c>
      <c r="C1456" s="229">
        <v>5000</v>
      </c>
      <c r="D1456" s="396">
        <f>+C1456</f>
        <v>5000</v>
      </c>
    </row>
    <row r="1457" spans="1:4">
      <c r="A1457" s="33">
        <v>92122104</v>
      </c>
      <c r="B1457" s="286" t="s">
        <v>1111</v>
      </c>
      <c r="C1457" s="229">
        <v>1500</v>
      </c>
      <c r="D1457" s="396">
        <f t="shared" ref="D1457:D1465" si="60">+C1457</f>
        <v>1500</v>
      </c>
    </row>
    <row r="1458" spans="1:4">
      <c r="A1458" s="33">
        <v>92122200</v>
      </c>
      <c r="B1458" s="286" t="s">
        <v>423</v>
      </c>
      <c r="C1458" s="229">
        <v>80000</v>
      </c>
      <c r="D1458" s="396">
        <f t="shared" si="60"/>
        <v>80000</v>
      </c>
    </row>
    <row r="1459" spans="1:4">
      <c r="A1459" s="33">
        <v>92122400</v>
      </c>
      <c r="B1459" s="130" t="s">
        <v>1069</v>
      </c>
      <c r="C1459" s="229">
        <v>190000</v>
      </c>
      <c r="D1459" s="396">
        <f t="shared" si="60"/>
        <v>190000</v>
      </c>
    </row>
    <row r="1460" spans="1:4">
      <c r="A1460" s="33">
        <v>92122502</v>
      </c>
      <c r="B1460" s="286" t="s">
        <v>1110</v>
      </c>
      <c r="C1460" s="229">
        <v>85000</v>
      </c>
      <c r="D1460" s="396">
        <f t="shared" si="60"/>
        <v>85000</v>
      </c>
    </row>
    <row r="1461" spans="1:4">
      <c r="A1461" s="33">
        <v>92122602</v>
      </c>
      <c r="B1461" s="130" t="s">
        <v>935</v>
      </c>
      <c r="C1461" s="229">
        <v>70000</v>
      </c>
      <c r="D1461" s="396">
        <f t="shared" si="60"/>
        <v>70000</v>
      </c>
    </row>
    <row r="1462" spans="1:4">
      <c r="A1462" s="33">
        <v>92122603</v>
      </c>
      <c r="B1462" s="130" t="s">
        <v>1184</v>
      </c>
      <c r="C1462" s="229">
        <v>500</v>
      </c>
      <c r="D1462" s="396">
        <f t="shared" si="60"/>
        <v>500</v>
      </c>
    </row>
    <row r="1463" spans="1:4">
      <c r="A1463" s="33">
        <v>92122700</v>
      </c>
      <c r="B1463" s="286" t="s">
        <v>424</v>
      </c>
      <c r="C1463" s="229">
        <v>480000</v>
      </c>
      <c r="D1463" s="396">
        <f t="shared" si="60"/>
        <v>480000</v>
      </c>
    </row>
    <row r="1464" spans="1:4">
      <c r="A1464" s="33">
        <v>92122701</v>
      </c>
      <c r="B1464" s="130" t="s">
        <v>939</v>
      </c>
      <c r="C1464" s="229">
        <v>200000</v>
      </c>
      <c r="D1464" s="396">
        <f t="shared" si="60"/>
        <v>200000</v>
      </c>
    </row>
    <row r="1465" spans="1:4">
      <c r="A1465" s="33">
        <v>92122709</v>
      </c>
      <c r="B1465" s="130" t="s">
        <v>588</v>
      </c>
      <c r="C1465" s="229">
        <v>15000</v>
      </c>
      <c r="D1465" s="396">
        <f t="shared" si="60"/>
        <v>15000</v>
      </c>
    </row>
    <row r="1466" spans="1:4">
      <c r="A1466" s="42"/>
      <c r="B1466" s="3" t="s">
        <v>985</v>
      </c>
      <c r="C1466" s="226">
        <f>SUM(C1456:C1465)</f>
        <v>1127000</v>
      </c>
    </row>
    <row r="1467" spans="1:4">
      <c r="A1467" s="42"/>
      <c r="B1467" s="3"/>
      <c r="C1467" s="226"/>
    </row>
    <row r="1468" spans="1:4">
      <c r="A1468" s="37">
        <v>92162500</v>
      </c>
      <c r="B1468" s="38" t="s">
        <v>1163</v>
      </c>
      <c r="C1468" s="231">
        <v>500</v>
      </c>
      <c r="D1468" s="396">
        <f>+C1468</f>
        <v>500</v>
      </c>
    </row>
    <row r="1469" spans="1:4">
      <c r="A1469" s="63"/>
      <c r="B1469" s="62" t="s">
        <v>985</v>
      </c>
      <c r="C1469" s="232">
        <f>SUM(C1468)</f>
        <v>500</v>
      </c>
    </row>
    <row r="1470" spans="1:4">
      <c r="A1470" s="42"/>
      <c r="B1470" s="3"/>
      <c r="C1470" s="226"/>
    </row>
    <row r="1471" spans="1:4">
      <c r="A1471" s="20"/>
      <c r="B1471" s="55" t="s">
        <v>1087</v>
      </c>
      <c r="C1471" s="222"/>
    </row>
    <row r="1472" spans="1:4">
      <c r="A1472" s="136"/>
      <c r="B1472" s="137"/>
      <c r="C1472" s="252"/>
    </row>
    <row r="1473" spans="1:4">
      <c r="A1473" s="33">
        <v>92222000</v>
      </c>
      <c r="B1473" s="49" t="s">
        <v>871</v>
      </c>
      <c r="C1473" s="229">
        <v>500</v>
      </c>
      <c r="D1473" s="396">
        <f>+C1473</f>
        <v>500</v>
      </c>
    </row>
    <row r="1474" spans="1:4">
      <c r="A1474" s="33">
        <v>9222201</v>
      </c>
      <c r="B1474" s="49" t="s">
        <v>727</v>
      </c>
      <c r="C1474" s="229">
        <v>200</v>
      </c>
      <c r="D1474" s="396">
        <f>+C1474</f>
        <v>200</v>
      </c>
    </row>
    <row r="1475" spans="1:4">
      <c r="A1475" s="33">
        <v>92222699</v>
      </c>
      <c r="B1475" s="49" t="s">
        <v>872</v>
      </c>
      <c r="C1475" s="229">
        <v>500</v>
      </c>
      <c r="D1475" s="396">
        <f>+C1475</f>
        <v>500</v>
      </c>
    </row>
    <row r="1476" spans="1:4">
      <c r="A1476" s="33">
        <v>92222706</v>
      </c>
      <c r="B1476" s="49" t="s">
        <v>1088</v>
      </c>
      <c r="C1476" s="229">
        <v>40000</v>
      </c>
      <c r="D1476" s="396">
        <f>+C1476</f>
        <v>40000</v>
      </c>
    </row>
    <row r="1477" spans="1:4">
      <c r="A1477" s="42"/>
      <c r="B1477" s="3" t="s">
        <v>985</v>
      </c>
      <c r="C1477" s="226">
        <f>SUM(C1473:C1476)</f>
        <v>41200</v>
      </c>
    </row>
    <row r="1478" spans="1:4">
      <c r="A1478" s="42"/>
      <c r="B1478" s="3"/>
      <c r="C1478" s="226"/>
    </row>
    <row r="1479" spans="1:4">
      <c r="A1479" s="37">
        <v>92262500</v>
      </c>
      <c r="B1479" s="38" t="s">
        <v>873</v>
      </c>
      <c r="C1479" s="231">
        <v>1200</v>
      </c>
      <c r="D1479" s="396">
        <f>+C1479</f>
        <v>1200</v>
      </c>
    </row>
    <row r="1480" spans="1:4">
      <c r="A1480" s="63"/>
      <c r="B1480" s="62" t="s">
        <v>985</v>
      </c>
      <c r="C1480" s="232">
        <f>SUM(C1479)</f>
        <v>1200</v>
      </c>
    </row>
    <row r="1481" spans="1:4">
      <c r="A1481" s="136"/>
      <c r="B1481" s="137"/>
      <c r="C1481" s="252"/>
    </row>
    <row r="1482" spans="1:4">
      <c r="A1482" s="20"/>
      <c r="B1482" s="55" t="s">
        <v>978</v>
      </c>
      <c r="C1482" s="222"/>
    </row>
    <row r="1483" spans="1:4">
      <c r="A1483" s="42"/>
      <c r="B1483" s="3"/>
      <c r="C1483" s="223"/>
    </row>
    <row r="1484" spans="1:4">
      <c r="A1484" s="33">
        <v>92422610</v>
      </c>
      <c r="B1484" s="49" t="s">
        <v>823</v>
      </c>
      <c r="C1484" s="229">
        <v>5000</v>
      </c>
      <c r="D1484" s="400">
        <f>+C1484</f>
        <v>5000</v>
      </c>
    </row>
    <row r="1485" spans="1:4">
      <c r="A1485" s="33">
        <v>92422706</v>
      </c>
      <c r="B1485" s="49" t="s">
        <v>824</v>
      </c>
      <c r="C1485" s="229">
        <v>2500</v>
      </c>
      <c r="D1485" s="400">
        <f>+C1485</f>
        <v>2500</v>
      </c>
    </row>
    <row r="1486" spans="1:4">
      <c r="A1486" s="42"/>
      <c r="B1486" s="3" t="s">
        <v>985</v>
      </c>
      <c r="C1486" s="226">
        <f>SUM(C1483:C1485)</f>
        <v>7500</v>
      </c>
    </row>
    <row r="1487" spans="1:4">
      <c r="A1487" s="42"/>
      <c r="B1487" s="3"/>
      <c r="C1487" s="223"/>
    </row>
    <row r="1488" spans="1:4">
      <c r="A1488" s="36">
        <v>92448000</v>
      </c>
      <c r="B1488" s="285" t="s">
        <v>874</v>
      </c>
      <c r="C1488" s="224">
        <v>1500</v>
      </c>
      <c r="D1488" s="396">
        <f>+C1488</f>
        <v>1500</v>
      </c>
    </row>
    <row r="1489" spans="1:4">
      <c r="A1489" s="36">
        <v>92448901</v>
      </c>
      <c r="B1489" s="285" t="s">
        <v>875</v>
      </c>
      <c r="C1489" s="224">
        <v>1000</v>
      </c>
      <c r="D1489" s="396">
        <f>+C1489</f>
        <v>1000</v>
      </c>
    </row>
    <row r="1490" spans="1:4">
      <c r="A1490" s="36">
        <v>92448903</v>
      </c>
      <c r="B1490" s="285" t="s">
        <v>825</v>
      </c>
      <c r="C1490" s="224">
        <v>40000</v>
      </c>
      <c r="D1490" s="396">
        <f>+C1490</f>
        <v>40000</v>
      </c>
    </row>
    <row r="1491" spans="1:4">
      <c r="A1491" s="66"/>
      <c r="B1491" s="57" t="s">
        <v>985</v>
      </c>
      <c r="C1491" s="225">
        <f>SUM(C1488:C1490)</f>
        <v>42500</v>
      </c>
    </row>
    <row r="1492" spans="1:4">
      <c r="A1492" s="69"/>
      <c r="B1492" s="70"/>
      <c r="C1492" s="228"/>
    </row>
    <row r="1493" spans="1:4">
      <c r="A1493" s="40">
        <v>92478900</v>
      </c>
      <c r="B1493" s="41" t="s">
        <v>826</v>
      </c>
      <c r="C1493" s="235">
        <v>20000</v>
      </c>
      <c r="D1493" s="396">
        <f>+C1493</f>
        <v>20000</v>
      </c>
    </row>
    <row r="1494" spans="1:4">
      <c r="A1494" s="68"/>
      <c r="B1494" s="58" t="s">
        <v>985</v>
      </c>
      <c r="C1494" s="236">
        <f>SUM(C1493)</f>
        <v>20000</v>
      </c>
    </row>
    <row r="1495" spans="1:4">
      <c r="A1495" s="69"/>
      <c r="B1495" s="70"/>
      <c r="C1495" s="228"/>
    </row>
    <row r="1496" spans="1:4">
      <c r="A1496" s="20"/>
      <c r="B1496" s="55" t="s">
        <v>977</v>
      </c>
      <c r="C1496" s="222"/>
    </row>
    <row r="1497" spans="1:4">
      <c r="A1497" s="42"/>
      <c r="B1497" s="3"/>
      <c r="C1497" s="223"/>
    </row>
    <row r="1498" spans="1:4">
      <c r="A1498" s="33">
        <v>92522000</v>
      </c>
      <c r="B1498" s="49" t="s">
        <v>558</v>
      </c>
      <c r="C1498" s="229">
        <v>3000</v>
      </c>
      <c r="D1498" s="396">
        <f t="shared" ref="D1498:D1503" si="61">+C1498</f>
        <v>3000</v>
      </c>
    </row>
    <row r="1499" spans="1:4">
      <c r="A1499" s="33">
        <v>92522002</v>
      </c>
      <c r="B1499" s="49" t="s">
        <v>222</v>
      </c>
      <c r="C1499" s="229">
        <v>7000</v>
      </c>
      <c r="D1499" s="396">
        <f t="shared" si="61"/>
        <v>7000</v>
      </c>
    </row>
    <row r="1500" spans="1:4">
      <c r="A1500" s="33">
        <v>92522707</v>
      </c>
      <c r="B1500" s="49" t="s">
        <v>559</v>
      </c>
      <c r="C1500" s="229">
        <v>84030</v>
      </c>
      <c r="D1500" s="396">
        <f t="shared" si="61"/>
        <v>84030</v>
      </c>
    </row>
    <row r="1501" spans="1:4">
      <c r="A1501" s="33">
        <v>92522709</v>
      </c>
      <c r="B1501" s="49" t="s">
        <v>342</v>
      </c>
      <c r="C1501" s="229">
        <v>12960</v>
      </c>
      <c r="D1501" s="396">
        <f t="shared" si="61"/>
        <v>12960</v>
      </c>
    </row>
    <row r="1502" spans="1:4">
      <c r="A1502" s="33">
        <v>92522710</v>
      </c>
      <c r="B1502" s="49" t="s">
        <v>223</v>
      </c>
      <c r="C1502" s="229">
        <v>1500</v>
      </c>
      <c r="D1502" s="396">
        <f t="shared" si="61"/>
        <v>1500</v>
      </c>
    </row>
    <row r="1503" spans="1:4">
      <c r="A1503" s="33">
        <v>92522711</v>
      </c>
      <c r="B1503" s="49" t="s">
        <v>224</v>
      </c>
      <c r="C1503" s="229">
        <v>7000</v>
      </c>
      <c r="D1503" s="396">
        <f t="shared" si="61"/>
        <v>7000</v>
      </c>
    </row>
    <row r="1504" spans="1:4">
      <c r="A1504" s="42"/>
      <c r="B1504" s="3" t="s">
        <v>985</v>
      </c>
      <c r="C1504" s="226">
        <f>SUM(C1498:C1503)</f>
        <v>115490</v>
      </c>
    </row>
    <row r="1505" spans="1:4">
      <c r="A1505" s="42"/>
      <c r="B1505" s="3"/>
      <c r="C1505" s="228"/>
    </row>
    <row r="1506" spans="1:4">
      <c r="A1506" s="37">
        <v>92562600</v>
      </c>
      <c r="B1506" s="38" t="s">
        <v>827</v>
      </c>
      <c r="C1506" s="231">
        <v>2400</v>
      </c>
      <c r="D1506" s="400">
        <f>+C1506</f>
        <v>2400</v>
      </c>
    </row>
    <row r="1507" spans="1:4">
      <c r="A1507" s="63"/>
      <c r="B1507" s="62" t="s">
        <v>985</v>
      </c>
      <c r="C1507" s="232">
        <f>SUM(C1506)</f>
        <v>2400</v>
      </c>
    </row>
    <row r="1508" spans="1:4">
      <c r="A1508" s="42"/>
      <c r="B1508" s="3"/>
      <c r="C1508" s="228"/>
    </row>
    <row r="1509" spans="1:4">
      <c r="A1509" s="20"/>
      <c r="B1509" s="55" t="s">
        <v>979</v>
      </c>
      <c r="C1509" s="222"/>
    </row>
    <row r="1510" spans="1:4">
      <c r="A1510" s="42"/>
      <c r="B1510" s="42"/>
      <c r="C1510" s="223"/>
    </row>
    <row r="1511" spans="1:4">
      <c r="A1511" s="193">
        <v>92612000</v>
      </c>
      <c r="B1511" s="53" t="s">
        <v>374</v>
      </c>
      <c r="C1511" s="233">
        <v>15231.71</v>
      </c>
      <c r="D1511" s="396">
        <f>+C1511</f>
        <v>15231.71</v>
      </c>
    </row>
    <row r="1512" spans="1:4">
      <c r="A1512" s="193">
        <v>92612006</v>
      </c>
      <c r="B1512" s="53" t="s">
        <v>378</v>
      </c>
      <c r="C1512" s="233">
        <v>4100.57</v>
      </c>
      <c r="D1512" s="396">
        <f t="shared" ref="D1512:D1519" si="62">+C1512</f>
        <v>4100.57</v>
      </c>
    </row>
    <row r="1513" spans="1:4">
      <c r="A1513" s="52">
        <v>92612100</v>
      </c>
      <c r="B1513" s="53" t="s">
        <v>379</v>
      </c>
      <c r="C1513" s="233">
        <v>11770.22</v>
      </c>
      <c r="D1513" s="396">
        <f t="shared" si="62"/>
        <v>11770.22</v>
      </c>
    </row>
    <row r="1514" spans="1:4">
      <c r="A1514" s="52">
        <v>92612101</v>
      </c>
      <c r="B1514" s="53" t="s">
        <v>381</v>
      </c>
      <c r="C1514" s="233">
        <v>17398.5</v>
      </c>
      <c r="D1514" s="396">
        <f t="shared" si="62"/>
        <v>17398.5</v>
      </c>
    </row>
    <row r="1515" spans="1:4">
      <c r="A1515" s="52">
        <v>92612103</v>
      </c>
      <c r="B1515" s="53" t="s">
        <v>382</v>
      </c>
      <c r="C1515" s="233">
        <v>10707.19</v>
      </c>
      <c r="D1515" s="396">
        <f t="shared" si="62"/>
        <v>10707.19</v>
      </c>
    </row>
    <row r="1516" spans="1:4">
      <c r="A1516" s="52">
        <v>92613000</v>
      </c>
      <c r="B1516" s="53" t="s">
        <v>383</v>
      </c>
      <c r="C1516" s="233">
        <v>23101.72</v>
      </c>
      <c r="D1516" s="396">
        <f t="shared" si="62"/>
        <v>23101.72</v>
      </c>
    </row>
    <row r="1517" spans="1:4">
      <c r="A1517" s="52">
        <v>92613002</v>
      </c>
      <c r="B1517" s="53" t="s">
        <v>397</v>
      </c>
      <c r="C1517" s="233">
        <v>37084.01</v>
      </c>
      <c r="D1517" s="396">
        <f t="shared" si="62"/>
        <v>37084.01</v>
      </c>
    </row>
    <row r="1518" spans="1:4">
      <c r="A1518" s="52">
        <v>92615000</v>
      </c>
      <c r="B1518" s="53" t="s">
        <v>541</v>
      </c>
      <c r="C1518" s="233">
        <v>561.84</v>
      </c>
      <c r="D1518" s="396">
        <f t="shared" si="62"/>
        <v>561.84</v>
      </c>
    </row>
    <row r="1519" spans="1:4">
      <c r="A1519" s="52">
        <v>92616000</v>
      </c>
      <c r="B1519" s="53" t="s">
        <v>385</v>
      </c>
      <c r="C1519" s="233">
        <v>32955.01</v>
      </c>
      <c r="D1519" s="396">
        <f t="shared" si="62"/>
        <v>32955.01</v>
      </c>
    </row>
    <row r="1520" spans="1:4">
      <c r="A1520" s="53"/>
      <c r="B1520" s="4" t="s">
        <v>985</v>
      </c>
      <c r="C1520" s="234">
        <f>SUM(C1511:C1519)</f>
        <v>152910.77000000002</v>
      </c>
    </row>
    <row r="1521" spans="1:4">
      <c r="A1521" s="42"/>
      <c r="B1521" s="42"/>
      <c r="C1521" s="223"/>
    </row>
    <row r="1522" spans="1:4">
      <c r="A1522" s="33">
        <v>92621600</v>
      </c>
      <c r="B1522" s="286" t="s">
        <v>560</v>
      </c>
      <c r="C1522" s="229">
        <v>65271.58</v>
      </c>
      <c r="D1522" s="400">
        <f>+C1522</f>
        <v>65271.58</v>
      </c>
    </row>
    <row r="1523" spans="1:4">
      <c r="A1523" s="33">
        <v>92622002</v>
      </c>
      <c r="B1523" s="286" t="s">
        <v>561</v>
      </c>
      <c r="C1523" s="229">
        <v>4000</v>
      </c>
      <c r="D1523" s="400">
        <f>+C1523</f>
        <v>4000</v>
      </c>
    </row>
    <row r="1524" spans="1:4">
      <c r="A1524" s="33">
        <v>92622203</v>
      </c>
      <c r="B1524" s="286" t="s">
        <v>942</v>
      </c>
      <c r="C1524" s="229">
        <v>28000</v>
      </c>
      <c r="D1524" s="400">
        <f>+C1524</f>
        <v>28000</v>
      </c>
    </row>
    <row r="1525" spans="1:4">
      <c r="A1525" s="33">
        <v>92622706</v>
      </c>
      <c r="B1525" s="286" t="s">
        <v>417</v>
      </c>
      <c r="C1525" s="229">
        <v>28000</v>
      </c>
      <c r="D1525" s="400">
        <f>+C1525</f>
        <v>28000</v>
      </c>
    </row>
    <row r="1526" spans="1:4">
      <c r="A1526" s="42"/>
      <c r="B1526" s="3" t="s">
        <v>985</v>
      </c>
      <c r="C1526" s="226">
        <f>SUM(C1522:C1525)</f>
        <v>125271.58</v>
      </c>
    </row>
    <row r="1527" spans="1:4">
      <c r="A1527" s="42"/>
      <c r="B1527" s="142"/>
      <c r="C1527" s="223"/>
    </row>
    <row r="1528" spans="1:4">
      <c r="A1528" s="37">
        <v>92662600</v>
      </c>
      <c r="B1528" s="38" t="s">
        <v>724</v>
      </c>
      <c r="C1528" s="231">
        <f>60000-15000</f>
        <v>45000</v>
      </c>
      <c r="D1528" s="400">
        <f>+C1528</f>
        <v>45000</v>
      </c>
    </row>
    <row r="1529" spans="1:4">
      <c r="A1529" s="37">
        <v>92662601</v>
      </c>
      <c r="B1529" s="38" t="s">
        <v>725</v>
      </c>
      <c r="C1529" s="231">
        <f>60000-15000</f>
        <v>45000</v>
      </c>
      <c r="D1529" s="400">
        <f>+C1529</f>
        <v>45000</v>
      </c>
    </row>
    <row r="1530" spans="1:4">
      <c r="A1530" s="37">
        <v>92662602</v>
      </c>
      <c r="B1530" s="38" t="s">
        <v>567</v>
      </c>
      <c r="C1530" s="231">
        <v>15000</v>
      </c>
      <c r="D1530" s="400">
        <f>+C1530</f>
        <v>15000</v>
      </c>
    </row>
    <row r="1531" spans="1:4">
      <c r="A1531" s="63"/>
      <c r="B1531" s="62" t="s">
        <v>985</v>
      </c>
      <c r="C1531" s="232">
        <f>SUM(C1528:C1530)</f>
        <v>105000</v>
      </c>
    </row>
    <row r="1532" spans="1:4">
      <c r="A1532" s="42"/>
      <c r="B1532" s="42"/>
      <c r="C1532" s="223"/>
    </row>
    <row r="1533" spans="1:4">
      <c r="A1533" s="20"/>
      <c r="B1533" s="55" t="s">
        <v>980</v>
      </c>
      <c r="C1533" s="222"/>
    </row>
    <row r="1534" spans="1:4">
      <c r="A1534" s="42"/>
      <c r="B1534" s="42"/>
      <c r="C1534" s="223"/>
    </row>
    <row r="1535" spans="1:4">
      <c r="A1535" s="52">
        <v>92712000</v>
      </c>
      <c r="B1535" s="53" t="s">
        <v>374</v>
      </c>
      <c r="C1535" s="233">
        <v>45695.14</v>
      </c>
      <c r="D1535" s="396">
        <f>+C1535</f>
        <v>45695.14</v>
      </c>
    </row>
    <row r="1536" spans="1:4">
      <c r="A1536" s="52">
        <v>92712001</v>
      </c>
      <c r="B1536" s="53" t="s">
        <v>375</v>
      </c>
      <c r="C1536" s="233">
        <v>20512.82</v>
      </c>
      <c r="D1536" s="396">
        <f t="shared" ref="D1536:D1546" si="63">+C1536</f>
        <v>20512.82</v>
      </c>
    </row>
    <row r="1537" spans="1:4">
      <c r="A1537" s="52">
        <v>92712003</v>
      </c>
      <c r="B1537" s="53" t="s">
        <v>376</v>
      </c>
      <c r="C1537" s="233">
        <v>33439.85</v>
      </c>
      <c r="D1537" s="396">
        <f t="shared" si="63"/>
        <v>33439.85</v>
      </c>
    </row>
    <row r="1538" spans="1:4">
      <c r="A1538" s="52">
        <v>92712004</v>
      </c>
      <c r="B1538" s="53" t="s">
        <v>377</v>
      </c>
      <c r="C1538" s="233">
        <v>59273.93</v>
      </c>
      <c r="D1538" s="396">
        <f t="shared" si="63"/>
        <v>59273.93</v>
      </c>
    </row>
    <row r="1539" spans="1:4">
      <c r="A1539" s="52">
        <v>92712006</v>
      </c>
      <c r="B1539" s="53" t="s">
        <v>378</v>
      </c>
      <c r="C1539" s="233">
        <v>18524.82</v>
      </c>
      <c r="D1539" s="396">
        <f t="shared" si="63"/>
        <v>18524.82</v>
      </c>
    </row>
    <row r="1540" spans="1:4">
      <c r="A1540" s="52">
        <v>92712100</v>
      </c>
      <c r="B1540" s="53" t="s">
        <v>379</v>
      </c>
      <c r="C1540" s="233">
        <v>101308.9</v>
      </c>
      <c r="D1540" s="396">
        <f t="shared" si="63"/>
        <v>101308.9</v>
      </c>
    </row>
    <row r="1541" spans="1:4">
      <c r="A1541" s="52">
        <v>92712101</v>
      </c>
      <c r="B1541" s="53" t="s">
        <v>381</v>
      </c>
      <c r="C1541" s="233">
        <v>127096.69</v>
      </c>
      <c r="D1541" s="396">
        <f t="shared" si="63"/>
        <v>127096.69</v>
      </c>
    </row>
    <row r="1542" spans="1:4">
      <c r="A1542" s="52">
        <v>92712103</v>
      </c>
      <c r="B1542" s="53" t="s">
        <v>398</v>
      </c>
      <c r="C1542" s="233">
        <v>80394.490000000005</v>
      </c>
      <c r="D1542" s="396">
        <f t="shared" si="63"/>
        <v>80394.490000000005</v>
      </c>
    </row>
    <row r="1543" spans="1:4">
      <c r="A1543" s="52">
        <v>92713000</v>
      </c>
      <c r="B1543" s="53" t="s">
        <v>399</v>
      </c>
      <c r="C1543" s="233">
        <v>35025.43</v>
      </c>
      <c r="D1543" s="396">
        <f t="shared" si="63"/>
        <v>35025.43</v>
      </c>
    </row>
    <row r="1544" spans="1:4">
      <c r="A1544" s="52">
        <v>92713002</v>
      </c>
      <c r="B1544" s="53" t="s">
        <v>400</v>
      </c>
      <c r="C1544" s="233">
        <v>53314.66</v>
      </c>
      <c r="D1544" s="396">
        <f t="shared" si="63"/>
        <v>53314.66</v>
      </c>
    </row>
    <row r="1545" spans="1:4">
      <c r="A1545" s="52">
        <v>92715000</v>
      </c>
      <c r="B1545" s="53" t="s">
        <v>541</v>
      </c>
      <c r="C1545" s="233">
        <v>3090.12</v>
      </c>
      <c r="D1545" s="396">
        <f t="shared" si="63"/>
        <v>3090.12</v>
      </c>
    </row>
    <row r="1546" spans="1:4">
      <c r="A1546" s="52">
        <v>92716000</v>
      </c>
      <c r="B1546" s="53" t="s">
        <v>385</v>
      </c>
      <c r="C1546" s="233">
        <v>156856.79999999999</v>
      </c>
      <c r="D1546" s="396">
        <f t="shared" si="63"/>
        <v>156856.79999999999</v>
      </c>
    </row>
    <row r="1547" spans="1:4">
      <c r="A1547" s="53"/>
      <c r="B1547" s="4" t="s">
        <v>985</v>
      </c>
      <c r="C1547" s="234">
        <f>SUM(C1535:C1546)</f>
        <v>734533.64999999991</v>
      </c>
    </row>
    <row r="1548" spans="1:4">
      <c r="A1548" s="42"/>
      <c r="B1548" s="3"/>
      <c r="C1548" s="223"/>
    </row>
    <row r="1549" spans="1:4">
      <c r="A1549" s="33">
        <v>92722000</v>
      </c>
      <c r="B1549" s="286" t="s">
        <v>726</v>
      </c>
      <c r="C1549" s="315">
        <v>2000</v>
      </c>
      <c r="D1549" s="396">
        <f t="shared" ref="D1549:D1554" si="64">+C1549</f>
        <v>2000</v>
      </c>
    </row>
    <row r="1550" spans="1:4">
      <c r="A1550" s="33">
        <v>92722001</v>
      </c>
      <c r="B1550" s="286" t="s">
        <v>727</v>
      </c>
      <c r="C1550" s="315">
        <v>1000</v>
      </c>
      <c r="D1550" s="396">
        <f t="shared" si="64"/>
        <v>1000</v>
      </c>
    </row>
    <row r="1551" spans="1:4">
      <c r="A1551" s="33">
        <v>92722002</v>
      </c>
      <c r="B1551" s="286" t="s">
        <v>225</v>
      </c>
      <c r="C1551" s="315">
        <v>15000</v>
      </c>
      <c r="D1551" s="396">
        <f t="shared" si="64"/>
        <v>15000</v>
      </c>
    </row>
    <row r="1552" spans="1:4">
      <c r="A1552" s="33">
        <v>92722300</v>
      </c>
      <c r="B1552" s="286" t="s">
        <v>728</v>
      </c>
      <c r="C1552" s="315">
        <v>500</v>
      </c>
      <c r="D1552" s="396">
        <f t="shared" si="64"/>
        <v>500</v>
      </c>
    </row>
    <row r="1553" spans="1:4">
      <c r="A1553" s="33">
        <v>92722706</v>
      </c>
      <c r="B1553" s="286" t="s">
        <v>729</v>
      </c>
      <c r="C1553" s="229">
        <v>22000</v>
      </c>
      <c r="D1553" s="396">
        <f t="shared" si="64"/>
        <v>22000</v>
      </c>
    </row>
    <row r="1554" spans="1:4">
      <c r="A1554" s="33">
        <v>92722707</v>
      </c>
      <c r="B1554" s="286" t="s">
        <v>1060</v>
      </c>
      <c r="C1554" s="229">
        <v>6000</v>
      </c>
      <c r="D1554" s="396">
        <f t="shared" si="64"/>
        <v>6000</v>
      </c>
    </row>
    <row r="1555" spans="1:4">
      <c r="A1555" s="42"/>
      <c r="B1555" s="3" t="s">
        <v>985</v>
      </c>
      <c r="C1555" s="230">
        <f>SUM(C1549:C1554)</f>
        <v>46500</v>
      </c>
    </row>
    <row r="1556" spans="1:4">
      <c r="A1556" s="42"/>
      <c r="B1556" s="3"/>
      <c r="C1556" s="230"/>
    </row>
    <row r="1557" spans="1:4">
      <c r="A1557" s="37">
        <v>92762500</v>
      </c>
      <c r="B1557" s="38" t="s">
        <v>404</v>
      </c>
      <c r="C1557" s="231">
        <v>600</v>
      </c>
      <c r="D1557" s="396">
        <f>+C1557</f>
        <v>600</v>
      </c>
    </row>
    <row r="1558" spans="1:4">
      <c r="A1558" s="37">
        <v>92762600</v>
      </c>
      <c r="B1558" s="38" t="s">
        <v>705</v>
      </c>
      <c r="C1558" s="231">
        <v>1200</v>
      </c>
      <c r="D1558" s="396">
        <f>+C1558</f>
        <v>1200</v>
      </c>
    </row>
    <row r="1559" spans="1:4">
      <c r="A1559" s="37">
        <v>92762900</v>
      </c>
      <c r="B1559" s="38" t="s">
        <v>853</v>
      </c>
      <c r="C1559" s="231">
        <v>2000</v>
      </c>
      <c r="D1559" s="396">
        <f>+C1559</f>
        <v>2000</v>
      </c>
    </row>
    <row r="1560" spans="1:4">
      <c r="A1560" s="63"/>
      <c r="B1560" s="62" t="s">
        <v>985</v>
      </c>
      <c r="C1560" s="232">
        <f>SUM(C1557:C1559)</f>
        <v>3800</v>
      </c>
    </row>
    <row r="1561" spans="1:4">
      <c r="A1561" s="42"/>
      <c r="B1561" s="3"/>
      <c r="C1561" s="227"/>
    </row>
    <row r="1562" spans="1:4">
      <c r="A1562" s="20"/>
      <c r="B1562" s="55" t="s">
        <v>981</v>
      </c>
      <c r="C1562" s="222"/>
    </row>
    <row r="1563" spans="1:4">
      <c r="A1563" s="42"/>
      <c r="B1563" s="42"/>
      <c r="C1563" s="223"/>
    </row>
    <row r="1564" spans="1:4">
      <c r="A1564" s="52">
        <v>92812000</v>
      </c>
      <c r="B1564" s="53" t="s">
        <v>374</v>
      </c>
      <c r="C1564" s="233">
        <v>45695.14</v>
      </c>
      <c r="D1564" s="396">
        <f>+C1564</f>
        <v>45695.14</v>
      </c>
    </row>
    <row r="1565" spans="1:4">
      <c r="A1565" s="52">
        <v>92812004</v>
      </c>
      <c r="B1565" s="53" t="s">
        <v>377</v>
      </c>
      <c r="C1565" s="233">
        <v>25403.11</v>
      </c>
      <c r="D1565" s="396">
        <f t="shared" ref="D1565:D1571" si="65">+C1565</f>
        <v>25403.11</v>
      </c>
    </row>
    <row r="1566" spans="1:4">
      <c r="A1566" s="52">
        <v>92812006</v>
      </c>
      <c r="B1566" s="53" t="s">
        <v>378</v>
      </c>
      <c r="C1566" s="233">
        <v>9905.01</v>
      </c>
      <c r="D1566" s="396">
        <f t="shared" si="65"/>
        <v>9905.01</v>
      </c>
    </row>
    <row r="1567" spans="1:4">
      <c r="A1567" s="52">
        <v>92812100</v>
      </c>
      <c r="B1567" s="53" t="s">
        <v>379</v>
      </c>
      <c r="C1567" s="233">
        <v>47149.2</v>
      </c>
      <c r="D1567" s="396">
        <f t="shared" si="65"/>
        <v>47149.2</v>
      </c>
    </row>
    <row r="1568" spans="1:4">
      <c r="A1568" s="52">
        <v>92812101</v>
      </c>
      <c r="B1568" s="53" t="s">
        <v>381</v>
      </c>
      <c r="C1568" s="233">
        <v>63894.46</v>
      </c>
      <c r="D1568" s="396">
        <f t="shared" si="65"/>
        <v>63894.46</v>
      </c>
    </row>
    <row r="1569" spans="1:4">
      <c r="A1569" s="52">
        <v>92812103</v>
      </c>
      <c r="B1569" s="53" t="s">
        <v>382</v>
      </c>
      <c r="C1569" s="233">
        <v>39379.78</v>
      </c>
      <c r="D1569" s="396">
        <f t="shared" si="65"/>
        <v>39379.78</v>
      </c>
    </row>
    <row r="1570" spans="1:4">
      <c r="A1570" s="52">
        <v>92815000</v>
      </c>
      <c r="B1570" s="53" t="s">
        <v>541</v>
      </c>
      <c r="C1570" s="233">
        <v>1014.43</v>
      </c>
      <c r="D1570" s="396">
        <f t="shared" si="65"/>
        <v>1014.43</v>
      </c>
    </row>
    <row r="1571" spans="1:4">
      <c r="A1571" s="52">
        <v>92816000</v>
      </c>
      <c r="B1571" s="53" t="s">
        <v>385</v>
      </c>
      <c r="C1571" s="233">
        <v>54743.040000000001</v>
      </c>
      <c r="D1571" s="396">
        <f t="shared" si="65"/>
        <v>54743.040000000001</v>
      </c>
    </row>
    <row r="1572" spans="1:4">
      <c r="A1572" s="53"/>
      <c r="B1572" s="4" t="s">
        <v>985</v>
      </c>
      <c r="C1572" s="234">
        <f>SUM(C1564:C1571)</f>
        <v>287184.17</v>
      </c>
    </row>
    <row r="1573" spans="1:4">
      <c r="A1573" s="42"/>
      <c r="B1573" s="3"/>
      <c r="C1573" s="223"/>
    </row>
    <row r="1574" spans="1:4">
      <c r="A1574" s="33">
        <v>92822000</v>
      </c>
      <c r="B1574" s="286" t="s">
        <v>1058</v>
      </c>
      <c r="C1574" s="229">
        <v>380</v>
      </c>
      <c r="D1574" s="396">
        <f>+C1574</f>
        <v>380</v>
      </c>
    </row>
    <row r="1575" spans="1:4">
      <c r="A1575" s="33">
        <v>92822001</v>
      </c>
      <c r="B1575" s="286" t="s">
        <v>1182</v>
      </c>
      <c r="C1575" s="229">
        <v>380</v>
      </c>
      <c r="D1575" s="396">
        <f>+C1575</f>
        <v>380</v>
      </c>
    </row>
    <row r="1576" spans="1:4">
      <c r="A1576" s="33">
        <v>92822605</v>
      </c>
      <c r="B1576" s="286" t="s">
        <v>341</v>
      </c>
      <c r="C1576" s="229">
        <v>100</v>
      </c>
      <c r="D1576" s="396">
        <f>+C1576</f>
        <v>100</v>
      </c>
    </row>
    <row r="1577" spans="1:4">
      <c r="A1577" s="33">
        <v>92822699</v>
      </c>
      <c r="B1577" s="286" t="s">
        <v>1059</v>
      </c>
      <c r="C1577" s="229">
        <v>500</v>
      </c>
      <c r="D1577" s="396">
        <f>+C1577</f>
        <v>500</v>
      </c>
    </row>
    <row r="1578" spans="1:4">
      <c r="A1578" s="42"/>
      <c r="B1578" s="3" t="s">
        <v>985</v>
      </c>
      <c r="C1578" s="230">
        <f>SUM(C1574:C1577)</f>
        <v>1360</v>
      </c>
    </row>
    <row r="1579" spans="1:4">
      <c r="A1579" s="42"/>
      <c r="B1579" s="3"/>
      <c r="C1579" s="227"/>
    </row>
    <row r="1580" spans="1:4">
      <c r="A1580" s="20"/>
      <c r="B1580" s="55" t="s">
        <v>828</v>
      </c>
      <c r="C1580" s="222"/>
    </row>
    <row r="1581" spans="1:4">
      <c r="A1581" s="42"/>
      <c r="B1581" s="3"/>
      <c r="C1581" s="227"/>
    </row>
    <row r="1582" spans="1:4">
      <c r="A1582" s="353">
        <v>92950000</v>
      </c>
      <c r="B1582" s="354" t="s">
        <v>829</v>
      </c>
      <c r="C1582" s="355">
        <v>430000</v>
      </c>
      <c r="D1582" s="396">
        <f>+C1582</f>
        <v>430000</v>
      </c>
    </row>
    <row r="1583" spans="1:4">
      <c r="A1583" s="356"/>
      <c r="B1583" s="357" t="s">
        <v>985</v>
      </c>
      <c r="C1583" s="358">
        <f>SUM(C1580:C1582)</f>
        <v>430000</v>
      </c>
    </row>
    <row r="1584" spans="1:4">
      <c r="A1584" s="42"/>
      <c r="B1584" s="3"/>
      <c r="C1584" s="227"/>
    </row>
    <row r="1585" spans="1:4">
      <c r="A1585" s="20"/>
      <c r="B1585" s="55" t="s">
        <v>401</v>
      </c>
      <c r="C1585" s="222"/>
    </row>
    <row r="1586" spans="1:4">
      <c r="A1586" s="42"/>
      <c r="B1586" s="42"/>
      <c r="C1586" s="223"/>
    </row>
    <row r="1587" spans="1:4">
      <c r="A1587" s="52">
        <v>93112000</v>
      </c>
      <c r="B1587" s="53" t="s">
        <v>374</v>
      </c>
      <c r="C1587" s="233">
        <v>76158.570000000007</v>
      </c>
      <c r="D1587" s="396">
        <f>+C1587</f>
        <v>76158.570000000007</v>
      </c>
    </row>
    <row r="1588" spans="1:4">
      <c r="A1588" s="52">
        <v>93112001</v>
      </c>
      <c r="B1588" s="53" t="s">
        <v>375</v>
      </c>
      <c r="C1588" s="233">
        <v>26569.360000000001</v>
      </c>
      <c r="D1588" s="396">
        <f t="shared" ref="D1588:D1596" si="66">+C1588</f>
        <v>26569.360000000001</v>
      </c>
    </row>
    <row r="1589" spans="1:4">
      <c r="A1589" s="52">
        <v>93112003</v>
      </c>
      <c r="B1589" s="53" t="s">
        <v>376</v>
      </c>
      <c r="C1589" s="233">
        <v>20155.169999999998</v>
      </c>
      <c r="D1589" s="396">
        <f t="shared" si="66"/>
        <v>20155.169999999998</v>
      </c>
    </row>
    <row r="1590" spans="1:4">
      <c r="A1590" s="52">
        <v>93112004</v>
      </c>
      <c r="B1590" s="53" t="s">
        <v>377</v>
      </c>
      <c r="C1590" s="233">
        <v>59273.93</v>
      </c>
      <c r="D1590" s="396">
        <f t="shared" si="66"/>
        <v>59273.93</v>
      </c>
    </row>
    <row r="1591" spans="1:4">
      <c r="A1591" s="52">
        <v>93112006</v>
      </c>
      <c r="B1591" s="53" t="s">
        <v>378</v>
      </c>
      <c r="C1591" s="233">
        <v>40239.22</v>
      </c>
      <c r="D1591" s="396">
        <f t="shared" si="66"/>
        <v>40239.22</v>
      </c>
    </row>
    <row r="1592" spans="1:4">
      <c r="A1592" s="52">
        <v>93112100</v>
      </c>
      <c r="B1592" s="53" t="s">
        <v>379</v>
      </c>
      <c r="C1592" s="233">
        <v>129235.96</v>
      </c>
      <c r="D1592" s="396">
        <f t="shared" si="66"/>
        <v>129235.96</v>
      </c>
    </row>
    <row r="1593" spans="1:4">
      <c r="A1593" s="52">
        <v>93112101</v>
      </c>
      <c r="B1593" s="53" t="s">
        <v>381</v>
      </c>
      <c r="C1593" s="233">
        <v>190073.66</v>
      </c>
      <c r="D1593" s="396">
        <f t="shared" si="66"/>
        <v>190073.66</v>
      </c>
    </row>
    <row r="1594" spans="1:4">
      <c r="A1594" s="52">
        <v>93112103</v>
      </c>
      <c r="B1594" s="53" t="s">
        <v>382</v>
      </c>
      <c r="C1594" s="233">
        <v>110031.75</v>
      </c>
      <c r="D1594" s="396">
        <f t="shared" si="66"/>
        <v>110031.75</v>
      </c>
    </row>
    <row r="1595" spans="1:4">
      <c r="A1595" s="52">
        <v>93115000</v>
      </c>
      <c r="B1595" s="53" t="s">
        <v>541</v>
      </c>
      <c r="C1595" s="233">
        <v>2996.48</v>
      </c>
      <c r="D1595" s="396">
        <f t="shared" si="66"/>
        <v>2996.48</v>
      </c>
    </row>
    <row r="1596" spans="1:4">
      <c r="A1596" s="52">
        <v>93116000</v>
      </c>
      <c r="B1596" s="53" t="s">
        <v>385</v>
      </c>
      <c r="C1596" s="233">
        <v>145459.6</v>
      </c>
      <c r="D1596" s="396">
        <f t="shared" si="66"/>
        <v>145459.6</v>
      </c>
    </row>
    <row r="1597" spans="1:4">
      <c r="A1597" s="53"/>
      <c r="B1597" s="4" t="s">
        <v>985</v>
      </c>
      <c r="C1597" s="234">
        <f>SUM(C1587:C1596)</f>
        <v>800193.7</v>
      </c>
    </row>
    <row r="1598" spans="1:4">
      <c r="A1598" s="42"/>
      <c r="B1598" s="3"/>
      <c r="C1598" s="223"/>
    </row>
    <row r="1599" spans="1:4">
      <c r="A1599" s="33">
        <v>93122000</v>
      </c>
      <c r="B1599" s="286" t="s">
        <v>733</v>
      </c>
      <c r="C1599" s="316">
        <v>1000</v>
      </c>
      <c r="D1599" s="396">
        <f t="shared" ref="D1599:D1604" si="67">+C1599</f>
        <v>1000</v>
      </c>
    </row>
    <row r="1600" spans="1:4">
      <c r="A1600" s="33">
        <v>93122001</v>
      </c>
      <c r="B1600" s="286" t="s">
        <v>1062</v>
      </c>
      <c r="C1600" s="316">
        <v>380</v>
      </c>
      <c r="D1600" s="396">
        <f t="shared" si="67"/>
        <v>380</v>
      </c>
    </row>
    <row r="1601" spans="1:4">
      <c r="A1601" s="33">
        <v>93122300</v>
      </c>
      <c r="B1601" s="286" t="s">
        <v>1074</v>
      </c>
      <c r="C1601" s="316">
        <v>500</v>
      </c>
      <c r="D1601" s="396">
        <f t="shared" si="67"/>
        <v>500</v>
      </c>
    </row>
    <row r="1602" spans="1:4">
      <c r="A1602" s="33">
        <v>93122602</v>
      </c>
      <c r="B1602" s="286" t="s">
        <v>734</v>
      </c>
      <c r="C1602" s="316">
        <v>950</v>
      </c>
      <c r="D1602" s="396">
        <f t="shared" si="67"/>
        <v>950</v>
      </c>
    </row>
    <row r="1603" spans="1:4">
      <c r="A1603" s="289">
        <v>93122603</v>
      </c>
      <c r="B1603" s="286" t="s">
        <v>474</v>
      </c>
      <c r="C1603" s="229">
        <v>750</v>
      </c>
      <c r="D1603" s="396">
        <f t="shared" si="67"/>
        <v>750</v>
      </c>
    </row>
    <row r="1604" spans="1:4">
      <c r="A1604" s="33">
        <v>93122706</v>
      </c>
      <c r="B1604" s="286" t="s">
        <v>1060</v>
      </c>
      <c r="C1604" s="316">
        <v>6000</v>
      </c>
      <c r="D1604" s="396">
        <f t="shared" si="67"/>
        <v>6000</v>
      </c>
    </row>
    <row r="1605" spans="1:4">
      <c r="A1605" s="42"/>
      <c r="B1605" s="3" t="s">
        <v>985</v>
      </c>
      <c r="C1605" s="226">
        <f>SUM(C1599:C1604)</f>
        <v>9580</v>
      </c>
    </row>
    <row r="1606" spans="1:4">
      <c r="A1606" s="42"/>
      <c r="B1606" s="272"/>
      <c r="C1606" s="223"/>
    </row>
    <row r="1607" spans="1:4">
      <c r="A1607" s="37">
        <v>93162700</v>
      </c>
      <c r="B1607" s="38" t="s">
        <v>735</v>
      </c>
      <c r="C1607" s="231">
        <v>5000</v>
      </c>
      <c r="D1607" s="396">
        <f>+C1607</f>
        <v>5000</v>
      </c>
    </row>
    <row r="1608" spans="1:4">
      <c r="A1608" s="63"/>
      <c r="B1608" s="62" t="s">
        <v>985</v>
      </c>
      <c r="C1608" s="232">
        <f>SUM(C1607)</f>
        <v>5000</v>
      </c>
    </row>
    <row r="1609" spans="1:4">
      <c r="A1609" s="42"/>
      <c r="B1609" s="42"/>
      <c r="C1609" s="223"/>
    </row>
    <row r="1610" spans="1:4">
      <c r="A1610" s="20"/>
      <c r="B1610" s="55" t="s">
        <v>290</v>
      </c>
      <c r="C1610" s="222"/>
    </row>
    <row r="1611" spans="1:4">
      <c r="A1611" s="42"/>
      <c r="B1611" s="42"/>
      <c r="C1611" s="223"/>
    </row>
    <row r="1612" spans="1:4">
      <c r="A1612" s="52">
        <v>93312001</v>
      </c>
      <c r="B1612" s="53" t="s">
        <v>375</v>
      </c>
      <c r="C1612" s="233">
        <v>13284.68</v>
      </c>
      <c r="D1612" s="396">
        <f>+C1612</f>
        <v>13284.68</v>
      </c>
    </row>
    <row r="1613" spans="1:4">
      <c r="A1613" s="52">
        <v>93312004</v>
      </c>
      <c r="B1613" s="53" t="s">
        <v>377</v>
      </c>
      <c r="C1613" s="233">
        <v>8467.7000000000007</v>
      </c>
      <c r="D1613" s="396">
        <f t="shared" ref="D1613:D1621" si="68">+C1613</f>
        <v>8467.7000000000007</v>
      </c>
    </row>
    <row r="1614" spans="1:4">
      <c r="A1614" s="52">
        <v>93312006</v>
      </c>
      <c r="B1614" s="53" t="s">
        <v>226</v>
      </c>
      <c r="C1614" s="233">
        <v>2890.17</v>
      </c>
      <c r="D1614" s="396">
        <f t="shared" si="68"/>
        <v>2890.17</v>
      </c>
    </row>
    <row r="1615" spans="1:4">
      <c r="A1615" s="52">
        <v>93312100</v>
      </c>
      <c r="B1615" s="53" t="s">
        <v>379</v>
      </c>
      <c r="C1615" s="233">
        <v>15137.5</v>
      </c>
      <c r="D1615" s="396">
        <f t="shared" si="68"/>
        <v>15137.5</v>
      </c>
    </row>
    <row r="1616" spans="1:4">
      <c r="A1616" s="52">
        <v>93312101</v>
      </c>
      <c r="B1616" s="53" t="s">
        <v>381</v>
      </c>
      <c r="C1616" s="233">
        <v>19386.080000000002</v>
      </c>
      <c r="D1616" s="396">
        <f t="shared" si="68"/>
        <v>19386.080000000002</v>
      </c>
    </row>
    <row r="1617" spans="1:4">
      <c r="A1617" s="52">
        <v>93312103</v>
      </c>
      <c r="B1617" s="53" t="s">
        <v>398</v>
      </c>
      <c r="C1617" s="233">
        <v>10577.95</v>
      </c>
      <c r="D1617" s="396">
        <f t="shared" si="68"/>
        <v>10577.95</v>
      </c>
    </row>
    <row r="1618" spans="1:4">
      <c r="A1618" s="52">
        <v>93313000</v>
      </c>
      <c r="B1618" s="53" t="s">
        <v>399</v>
      </c>
      <c r="C1618" s="233">
        <v>76644.350000000006</v>
      </c>
      <c r="D1618" s="396">
        <f t="shared" si="68"/>
        <v>76644.350000000006</v>
      </c>
    </row>
    <row r="1619" spans="1:4">
      <c r="A1619" s="52">
        <v>93313002</v>
      </c>
      <c r="B1619" s="53" t="s">
        <v>365</v>
      </c>
      <c r="C1619" s="233">
        <v>111751.91</v>
      </c>
      <c r="D1619" s="396">
        <f t="shared" si="68"/>
        <v>111751.91</v>
      </c>
    </row>
    <row r="1620" spans="1:4">
      <c r="A1620" s="52">
        <v>93315000</v>
      </c>
      <c r="B1620" s="53" t="s">
        <v>541</v>
      </c>
      <c r="C1620" s="233">
        <v>2060.08</v>
      </c>
      <c r="D1620" s="396">
        <f t="shared" si="68"/>
        <v>2060.08</v>
      </c>
    </row>
    <row r="1621" spans="1:4">
      <c r="A1621" s="52">
        <v>93316000</v>
      </c>
      <c r="B1621" s="53" t="s">
        <v>385</v>
      </c>
      <c r="C1621" s="233">
        <v>72959.02</v>
      </c>
      <c r="D1621" s="396">
        <f t="shared" si="68"/>
        <v>72959.02</v>
      </c>
    </row>
    <row r="1622" spans="1:4">
      <c r="A1622" s="53"/>
      <c r="B1622" s="4" t="s">
        <v>985</v>
      </c>
      <c r="C1622" s="234">
        <f>SUM(C1612:C1621)</f>
        <v>333159.44</v>
      </c>
    </row>
    <row r="1623" spans="1:4">
      <c r="A1623" s="42"/>
      <c r="B1623" s="42"/>
      <c r="C1623" s="223"/>
    </row>
    <row r="1624" spans="1:4">
      <c r="A1624" s="33">
        <v>93321200</v>
      </c>
      <c r="B1624" s="286" t="s">
        <v>419</v>
      </c>
      <c r="C1624" s="315">
        <v>60000</v>
      </c>
      <c r="D1624" s="400">
        <f>+C1624</f>
        <v>60000</v>
      </c>
    </row>
    <row r="1625" spans="1:4">
      <c r="A1625" s="33">
        <v>93321201</v>
      </c>
      <c r="B1625" s="286" t="s">
        <v>291</v>
      </c>
      <c r="C1625" s="315">
        <v>40000</v>
      </c>
      <c r="D1625" s="400">
        <f t="shared" ref="D1625:D1634" si="69">+C1625</f>
        <v>40000</v>
      </c>
    </row>
    <row r="1626" spans="1:4">
      <c r="A1626" s="33">
        <v>93321300</v>
      </c>
      <c r="B1626" s="286" t="s">
        <v>420</v>
      </c>
      <c r="C1626" s="315">
        <v>40000</v>
      </c>
      <c r="D1626" s="400">
        <f t="shared" si="69"/>
        <v>40000</v>
      </c>
    </row>
    <row r="1627" spans="1:4">
      <c r="A1627" s="33">
        <v>93321301</v>
      </c>
      <c r="B1627" s="286" t="s">
        <v>1103</v>
      </c>
      <c r="C1627" s="315">
        <v>850</v>
      </c>
      <c r="D1627" s="400">
        <f t="shared" si="69"/>
        <v>850</v>
      </c>
    </row>
    <row r="1628" spans="1:4">
      <c r="A1628" s="33">
        <v>93321400</v>
      </c>
      <c r="B1628" s="286" t="s">
        <v>540</v>
      </c>
      <c r="C1628" s="229">
        <v>6000</v>
      </c>
      <c r="D1628" s="400">
        <f t="shared" si="69"/>
        <v>6000</v>
      </c>
    </row>
    <row r="1629" spans="1:4">
      <c r="A1629" s="33">
        <v>93322100</v>
      </c>
      <c r="B1629" s="286" t="s">
        <v>421</v>
      </c>
      <c r="C1629" s="229">
        <v>350000</v>
      </c>
      <c r="D1629" s="400">
        <f t="shared" si="69"/>
        <v>350000</v>
      </c>
    </row>
    <row r="1630" spans="1:4">
      <c r="A1630" s="33">
        <v>93322101</v>
      </c>
      <c r="B1630" s="286" t="s">
        <v>422</v>
      </c>
      <c r="C1630" s="229">
        <v>80000</v>
      </c>
      <c r="D1630" s="400">
        <f t="shared" si="69"/>
        <v>80000</v>
      </c>
    </row>
    <row r="1631" spans="1:4">
      <c r="A1631" s="33">
        <v>93322104</v>
      </c>
      <c r="B1631" s="286" t="s">
        <v>1109</v>
      </c>
      <c r="C1631" s="229">
        <v>2000</v>
      </c>
      <c r="D1631" s="400">
        <f t="shared" si="69"/>
        <v>2000</v>
      </c>
    </row>
    <row r="1632" spans="1:4">
      <c r="A1632" s="33">
        <v>93322600</v>
      </c>
      <c r="B1632" s="286" t="s">
        <v>1059</v>
      </c>
      <c r="C1632" s="229">
        <v>7000</v>
      </c>
      <c r="D1632" s="400">
        <f t="shared" si="69"/>
        <v>7000</v>
      </c>
    </row>
    <row r="1633" spans="1:4">
      <c r="A1633" s="33">
        <v>93322706</v>
      </c>
      <c r="B1633" s="286" t="s">
        <v>1060</v>
      </c>
      <c r="C1633" s="229">
        <v>6000</v>
      </c>
      <c r="D1633" s="400">
        <f t="shared" si="69"/>
        <v>6000</v>
      </c>
    </row>
    <row r="1634" spans="1:4">
      <c r="A1634" s="33">
        <v>93322707</v>
      </c>
      <c r="B1634" s="286" t="s">
        <v>292</v>
      </c>
      <c r="C1634" s="229">
        <v>15000</v>
      </c>
      <c r="D1634" s="400">
        <f t="shared" si="69"/>
        <v>15000</v>
      </c>
    </row>
    <row r="1635" spans="1:4">
      <c r="A1635" s="42"/>
      <c r="B1635" s="3" t="s">
        <v>985</v>
      </c>
      <c r="C1635" s="230">
        <f>SUM(C1624:C1634)</f>
        <v>606850</v>
      </c>
    </row>
    <row r="1636" spans="1:4">
      <c r="A1636" s="42"/>
      <c r="B1636" s="42"/>
      <c r="C1636" s="223"/>
    </row>
    <row r="1637" spans="1:4">
      <c r="A1637" s="37">
        <v>93360000</v>
      </c>
      <c r="B1637" s="38" t="s">
        <v>293</v>
      </c>
      <c r="C1637" s="231">
        <f>40000-20000</f>
        <v>20000</v>
      </c>
      <c r="D1637" s="400">
        <f>+C1637</f>
        <v>20000</v>
      </c>
    </row>
    <row r="1638" spans="1:4">
      <c r="A1638" s="37">
        <v>93360200</v>
      </c>
      <c r="B1638" s="38" t="s">
        <v>1126</v>
      </c>
      <c r="C1638" s="231">
        <v>12000</v>
      </c>
      <c r="D1638" s="400">
        <f t="shared" ref="D1638:D1643" si="70">+C1638</f>
        <v>12000</v>
      </c>
    </row>
    <row r="1639" spans="1:4">
      <c r="A1639" s="37">
        <v>93362300</v>
      </c>
      <c r="B1639" s="38" t="s">
        <v>830</v>
      </c>
      <c r="C1639" s="231">
        <v>5000</v>
      </c>
      <c r="D1639" s="400">
        <f t="shared" si="70"/>
        <v>5000</v>
      </c>
    </row>
    <row r="1640" spans="1:4">
      <c r="A1640" s="37">
        <v>93362400</v>
      </c>
      <c r="B1640" s="38" t="s">
        <v>831</v>
      </c>
      <c r="C1640" s="231">
        <v>14900</v>
      </c>
      <c r="D1640" s="400">
        <f t="shared" si="70"/>
        <v>14900</v>
      </c>
    </row>
    <row r="1641" spans="1:4">
      <c r="A1641" s="37">
        <v>93362500</v>
      </c>
      <c r="B1641" s="38" t="s">
        <v>368</v>
      </c>
      <c r="C1641" s="231">
        <v>600</v>
      </c>
      <c r="D1641" s="400">
        <f t="shared" si="70"/>
        <v>600</v>
      </c>
    </row>
    <row r="1642" spans="1:4">
      <c r="A1642" s="37">
        <v>93362900</v>
      </c>
      <c r="B1642" s="38" t="s">
        <v>294</v>
      </c>
      <c r="C1642" s="231">
        <v>2000</v>
      </c>
      <c r="D1642" s="400">
        <f t="shared" si="70"/>
        <v>2000</v>
      </c>
    </row>
    <row r="1643" spans="1:4">
      <c r="A1643" s="37">
        <v>93362901</v>
      </c>
      <c r="B1643" s="38" t="s">
        <v>295</v>
      </c>
      <c r="C1643" s="231">
        <v>18000</v>
      </c>
      <c r="D1643" s="400">
        <f t="shared" si="70"/>
        <v>18000</v>
      </c>
    </row>
    <row r="1644" spans="1:4">
      <c r="A1644" s="69"/>
      <c r="B1644" s="70" t="s">
        <v>985</v>
      </c>
      <c r="C1644" s="226">
        <f>SUM(C1637:C1643)</f>
        <v>72500</v>
      </c>
    </row>
    <row r="1645" spans="1:4">
      <c r="A1645" s="42"/>
      <c r="B1645" s="42"/>
      <c r="C1645" s="223"/>
    </row>
    <row r="1646" spans="1:4">
      <c r="A1646" s="42"/>
      <c r="B1646" s="55" t="s">
        <v>402</v>
      </c>
      <c r="C1646" s="222"/>
    </row>
    <row r="1647" spans="1:4">
      <c r="A1647" s="20"/>
      <c r="B1647" s="142"/>
      <c r="C1647" s="223"/>
    </row>
    <row r="1648" spans="1:4">
      <c r="A1648" s="20" t="s">
        <v>849</v>
      </c>
      <c r="B1648" s="65" t="s">
        <v>1060</v>
      </c>
      <c r="C1648" s="223">
        <v>8000</v>
      </c>
      <c r="D1648" s="396">
        <f>+C1648</f>
        <v>8000</v>
      </c>
    </row>
    <row r="1649" spans="1:4">
      <c r="A1649" s="33">
        <v>93422708</v>
      </c>
      <c r="B1649" s="286" t="s">
        <v>736</v>
      </c>
      <c r="C1649" s="229">
        <v>96939.6</v>
      </c>
      <c r="D1649" s="396">
        <f>+C1649</f>
        <v>96939.6</v>
      </c>
    </row>
    <row r="1650" spans="1:4">
      <c r="A1650" s="42"/>
      <c r="B1650" s="3" t="s">
        <v>985</v>
      </c>
      <c r="C1650" s="226">
        <f>SUM(C1648:C1649)</f>
        <v>104939.6</v>
      </c>
    </row>
    <row r="1651" spans="1:4">
      <c r="A1651" s="42"/>
      <c r="B1651" s="3"/>
      <c r="C1651" s="228"/>
    </row>
    <row r="1652" spans="1:4">
      <c r="A1652" s="287">
        <v>93435900</v>
      </c>
      <c r="B1652" s="288" t="s">
        <v>227</v>
      </c>
      <c r="C1652" s="237">
        <v>4000</v>
      </c>
      <c r="D1652" s="396">
        <f>+C1652</f>
        <v>4000</v>
      </c>
    </row>
    <row r="1653" spans="1:4">
      <c r="A1653" s="72"/>
      <c r="B1653" s="343" t="s">
        <v>985</v>
      </c>
      <c r="C1653" s="344">
        <f>SUM(C1652)</f>
        <v>4000</v>
      </c>
    </row>
    <row r="1654" spans="1:4">
      <c r="A1654" s="42"/>
      <c r="B1654" s="3"/>
      <c r="C1654" s="228"/>
    </row>
    <row r="1655" spans="1:4">
      <c r="A1655" s="20"/>
      <c r="B1655" s="55" t="s">
        <v>1089</v>
      </c>
      <c r="C1655" s="222"/>
    </row>
    <row r="1656" spans="1:4">
      <c r="A1656" s="42"/>
      <c r="B1656" s="3"/>
      <c r="C1656" s="228"/>
    </row>
    <row r="1657" spans="1:4">
      <c r="A1657" s="33">
        <v>94322605</v>
      </c>
      <c r="B1657" s="130" t="s">
        <v>1147</v>
      </c>
      <c r="C1657" s="229">
        <v>6000</v>
      </c>
      <c r="D1657" s="396">
        <f>+C1657</f>
        <v>6000</v>
      </c>
    </row>
    <row r="1658" spans="1:4">
      <c r="A1658" s="33">
        <v>94322608</v>
      </c>
      <c r="B1658" s="130" t="s">
        <v>589</v>
      </c>
      <c r="C1658" s="229">
        <v>4608.7700000000004</v>
      </c>
      <c r="D1658" s="396">
        <f>+C1658</f>
        <v>4608.7700000000004</v>
      </c>
    </row>
    <row r="1659" spans="1:4">
      <c r="A1659" s="42"/>
      <c r="B1659" s="3" t="s">
        <v>985</v>
      </c>
      <c r="C1659" s="226">
        <f>SUM(C1657:C1658)</f>
        <v>10608.77</v>
      </c>
    </row>
    <row r="1660" spans="1:4">
      <c r="A1660" s="42"/>
      <c r="B1660" s="3"/>
      <c r="C1660" s="228"/>
    </row>
    <row r="1661" spans="1:4">
      <c r="A1661" s="36">
        <v>94346700</v>
      </c>
      <c r="B1661" s="285" t="s">
        <v>1090</v>
      </c>
      <c r="C1661" s="224">
        <v>268618.34000000003</v>
      </c>
      <c r="D1661" s="396">
        <f>+C1661</f>
        <v>268618.34000000003</v>
      </c>
    </row>
    <row r="1662" spans="1:4">
      <c r="A1662" s="36">
        <v>94346701</v>
      </c>
      <c r="B1662" s="285" t="s">
        <v>1173</v>
      </c>
      <c r="C1662" s="224">
        <v>250000</v>
      </c>
      <c r="D1662" s="396">
        <f>+C1662</f>
        <v>250000</v>
      </c>
    </row>
    <row r="1663" spans="1:4">
      <c r="A1663" s="66"/>
      <c r="B1663" s="57" t="s">
        <v>985</v>
      </c>
      <c r="C1663" s="225">
        <f>SUM(C1661:C1662)</f>
        <v>518618.34</v>
      </c>
    </row>
    <row r="1664" spans="1:4">
      <c r="A1664" s="42"/>
      <c r="B1664" s="42"/>
      <c r="C1664" s="223"/>
    </row>
    <row r="1665" spans="1:4">
      <c r="A1665" s="18"/>
      <c r="B1665" s="138" t="s">
        <v>1079</v>
      </c>
      <c r="C1665" s="253">
        <v>96030000</v>
      </c>
      <c r="D1665" s="396">
        <f>SUM(D20:D1664)</f>
        <v>96019999.99999994</v>
      </c>
    </row>
  </sheetData>
  <mergeCells count="1">
    <mergeCell ref="A1:C1"/>
  </mergeCells>
  <phoneticPr fontId="0" type="noConversion"/>
  <pageMargins left="0.55118110236220474" right="0.55118110236220474" top="0.59055118110236227" bottom="0.59055118110236227" header="0" footer="0"/>
  <pageSetup paperSize="9" scale="85" orientation="portrait" r:id="rId1"/>
  <headerFooter alignWithMargins="0">
    <oddFooter>&amp;R&amp;P</oddFooter>
  </headerFooter>
  <legacyDrawing r:id="rId2"/>
</worksheet>
</file>

<file path=xl/worksheets/sheet2.xml><?xml version="1.0" encoding="utf-8"?>
<worksheet xmlns="http://schemas.openxmlformats.org/spreadsheetml/2006/main" xmlns:r="http://schemas.openxmlformats.org/officeDocument/2006/relationships">
  <dimension ref="A1:H177"/>
  <sheetViews>
    <sheetView zoomScale="200" workbookViewId="0">
      <selection activeCell="C8" sqref="C8"/>
    </sheetView>
  </sheetViews>
  <sheetFormatPr baseColWidth="10" defaultRowHeight="15"/>
  <cols>
    <col min="1" max="1" width="9.140625" style="410" customWidth="1"/>
    <col min="2" max="2" width="12.140625" style="410" customWidth="1"/>
    <col min="3" max="3" width="64" style="410" customWidth="1"/>
    <col min="4" max="7" width="15.5703125" style="435" bestFit="1" customWidth="1"/>
    <col min="8" max="8" width="15.28515625" style="410" customWidth="1"/>
    <col min="9" max="16384" width="11.42578125" style="410"/>
  </cols>
  <sheetData>
    <row r="1" spans="1:8" ht="15.75">
      <c r="A1" s="372" t="s">
        <v>948</v>
      </c>
      <c r="B1" s="373" t="s">
        <v>949</v>
      </c>
      <c r="C1" s="374" t="s">
        <v>472</v>
      </c>
      <c r="D1" s="373">
        <v>2017</v>
      </c>
      <c r="E1" s="373">
        <v>2018</v>
      </c>
      <c r="F1" s="372">
        <v>2019</v>
      </c>
      <c r="G1" s="372">
        <v>2020</v>
      </c>
      <c r="H1" s="409">
        <v>2021</v>
      </c>
    </row>
    <row r="2" spans="1:8" ht="25.5">
      <c r="A2" s="411" t="s">
        <v>1211</v>
      </c>
      <c r="B2" s="411" t="s">
        <v>1212</v>
      </c>
      <c r="C2" s="412" t="s">
        <v>1213</v>
      </c>
      <c r="D2" s="376">
        <v>10000</v>
      </c>
      <c r="E2" s="376"/>
      <c r="F2" s="376"/>
      <c r="G2" s="376"/>
      <c r="H2" s="413"/>
    </row>
    <row r="3" spans="1:8" ht="38.25">
      <c r="A3" s="42" t="s">
        <v>372</v>
      </c>
      <c r="B3" s="377" t="s">
        <v>595</v>
      </c>
      <c r="C3" s="311" t="s">
        <v>594</v>
      </c>
      <c r="D3" s="378" t="s">
        <v>1190</v>
      </c>
      <c r="E3" s="378" t="s">
        <v>1191</v>
      </c>
      <c r="F3" s="366"/>
      <c r="G3" s="378"/>
      <c r="H3" s="413"/>
    </row>
    <row r="4" spans="1:8">
      <c r="A4" s="42" t="s">
        <v>1192</v>
      </c>
      <c r="B4" s="42" t="s">
        <v>1193</v>
      </c>
      <c r="C4" s="311" t="s">
        <v>1194</v>
      </c>
      <c r="D4" s="376">
        <v>175000</v>
      </c>
      <c r="E4" s="375"/>
      <c r="F4" s="375"/>
      <c r="G4" s="375"/>
      <c r="H4" s="413"/>
    </row>
    <row r="5" spans="1:8">
      <c r="A5" s="42" t="s">
        <v>1195</v>
      </c>
      <c r="B5" s="42" t="s">
        <v>1196</v>
      </c>
      <c r="C5" s="311" t="s">
        <v>1197</v>
      </c>
      <c r="D5" s="376">
        <v>84250</v>
      </c>
      <c r="E5" s="375"/>
      <c r="F5" s="375"/>
      <c r="G5" s="375"/>
      <c r="H5" s="413"/>
    </row>
    <row r="6" spans="1:8">
      <c r="A6" s="42" t="s">
        <v>1198</v>
      </c>
      <c r="B6" s="42" t="s">
        <v>1199</v>
      </c>
      <c r="C6" s="379" t="s">
        <v>1200</v>
      </c>
      <c r="D6" s="376">
        <v>1260000</v>
      </c>
      <c r="E6" s="375">
        <v>790020.27</v>
      </c>
      <c r="F6" s="375"/>
      <c r="G6" s="375"/>
      <c r="H6" s="413"/>
    </row>
    <row r="7" spans="1:8">
      <c r="A7" s="42" t="s">
        <v>1201</v>
      </c>
      <c r="B7" s="414" t="s">
        <v>1202</v>
      </c>
      <c r="C7" s="379" t="s">
        <v>126</v>
      </c>
      <c r="D7" s="375">
        <v>129702.7</v>
      </c>
      <c r="E7" s="375"/>
      <c r="F7" s="375"/>
      <c r="G7" s="375"/>
      <c r="H7" s="413"/>
    </row>
    <row r="8" spans="1:8" ht="38.25">
      <c r="A8" s="42" t="s">
        <v>130</v>
      </c>
      <c r="B8" s="65" t="s">
        <v>1124</v>
      </c>
      <c r="C8" s="380" t="s">
        <v>131</v>
      </c>
      <c r="D8" s="375">
        <v>7650.5</v>
      </c>
      <c r="E8" s="366"/>
      <c r="F8" s="375"/>
      <c r="G8" s="375"/>
      <c r="H8" s="413"/>
    </row>
    <row r="9" spans="1:8" ht="25.5">
      <c r="A9" s="42" t="s">
        <v>132</v>
      </c>
      <c r="B9" s="65" t="s">
        <v>133</v>
      </c>
      <c r="C9" s="380" t="s">
        <v>134</v>
      </c>
      <c r="D9" s="375">
        <v>96939.6</v>
      </c>
      <c r="E9" s="375">
        <v>96939.6</v>
      </c>
      <c r="F9" s="375">
        <v>3983.82</v>
      </c>
      <c r="G9" s="366"/>
      <c r="H9" s="413"/>
    </row>
    <row r="10" spans="1:8" ht="51">
      <c r="A10" s="42" t="s">
        <v>135</v>
      </c>
      <c r="B10" s="65" t="s">
        <v>551</v>
      </c>
      <c r="C10" s="380" t="s">
        <v>136</v>
      </c>
      <c r="D10" s="375">
        <v>13738.04</v>
      </c>
      <c r="E10" s="366"/>
      <c r="F10" s="375"/>
      <c r="G10" s="375"/>
      <c r="H10" s="413"/>
    </row>
    <row r="11" spans="1:8" ht="25.5">
      <c r="A11" s="42" t="s">
        <v>137</v>
      </c>
      <c r="B11" s="65" t="s">
        <v>1123</v>
      </c>
      <c r="C11" s="380" t="s">
        <v>138</v>
      </c>
      <c r="D11" s="375">
        <v>12037.5</v>
      </c>
      <c r="E11" s="375">
        <v>1087.1400000000001</v>
      </c>
      <c r="F11" s="366"/>
      <c r="G11" s="375"/>
      <c r="H11" s="413"/>
    </row>
    <row r="12" spans="1:8">
      <c r="A12" s="42" t="s">
        <v>143</v>
      </c>
      <c r="B12" s="65" t="s">
        <v>144</v>
      </c>
      <c r="C12" s="380" t="s">
        <v>145</v>
      </c>
      <c r="D12" s="375">
        <v>90310.75</v>
      </c>
      <c r="E12" s="375"/>
      <c r="F12" s="375"/>
      <c r="G12" s="375"/>
      <c r="H12" s="413"/>
    </row>
    <row r="13" spans="1:8">
      <c r="A13" s="42" t="s">
        <v>146</v>
      </c>
      <c r="B13" s="65" t="s">
        <v>147</v>
      </c>
      <c r="C13" s="380" t="s">
        <v>148</v>
      </c>
      <c r="D13" s="375">
        <v>125000</v>
      </c>
      <c r="E13" s="375"/>
      <c r="F13" s="375"/>
      <c r="G13" s="375"/>
      <c r="H13" s="413"/>
    </row>
    <row r="14" spans="1:8">
      <c r="A14" s="42" t="s">
        <v>1204</v>
      </c>
      <c r="B14" s="42" t="s">
        <v>1156</v>
      </c>
      <c r="C14" s="311" t="s">
        <v>1214</v>
      </c>
      <c r="D14" s="375">
        <v>70190.73</v>
      </c>
      <c r="E14" s="375"/>
      <c r="F14" s="375"/>
      <c r="G14" s="375"/>
      <c r="H14" s="413"/>
    </row>
    <row r="15" spans="1:8" ht="30" customHeight="1">
      <c r="A15" s="42" t="s">
        <v>1205</v>
      </c>
      <c r="B15" s="42" t="s">
        <v>1157</v>
      </c>
      <c r="C15" s="311" t="s">
        <v>1206</v>
      </c>
      <c r="D15" s="375">
        <v>14312.88</v>
      </c>
      <c r="E15" s="375">
        <v>6560.07</v>
      </c>
      <c r="F15" s="366"/>
      <c r="G15" s="375"/>
      <c r="H15" s="413"/>
    </row>
    <row r="16" spans="1:8" ht="30" customHeight="1">
      <c r="A16" s="42" t="s">
        <v>1207</v>
      </c>
      <c r="B16" s="42" t="s">
        <v>1158</v>
      </c>
      <c r="C16" s="311" t="s">
        <v>1208</v>
      </c>
      <c r="D16" s="375">
        <v>37236</v>
      </c>
      <c r="E16" s="375">
        <v>12412</v>
      </c>
      <c r="F16" s="366"/>
      <c r="G16" s="375"/>
      <c r="H16" s="413"/>
    </row>
    <row r="17" spans="1:8" ht="43.5" customHeight="1">
      <c r="A17" s="42" t="s">
        <v>1210</v>
      </c>
      <c r="B17" s="42" t="s">
        <v>1159</v>
      </c>
      <c r="C17" s="415" t="s">
        <v>1215</v>
      </c>
      <c r="D17" s="375">
        <v>32635.79</v>
      </c>
      <c r="E17" s="366"/>
      <c r="F17" s="375"/>
      <c r="G17" s="375"/>
      <c r="H17" s="413"/>
    </row>
    <row r="18" spans="1:8" ht="22.5" customHeight="1">
      <c r="A18" s="42" t="s">
        <v>0</v>
      </c>
      <c r="B18" s="42" t="s">
        <v>1118</v>
      </c>
      <c r="C18" s="311" t="s">
        <v>1</v>
      </c>
      <c r="D18" s="375">
        <v>3620.88</v>
      </c>
      <c r="E18" s="366"/>
      <c r="F18" s="375"/>
      <c r="G18" s="375"/>
      <c r="H18" s="413"/>
    </row>
    <row r="19" spans="1:8" ht="25.5">
      <c r="A19" s="42" t="s">
        <v>2</v>
      </c>
      <c r="B19" s="42" t="s">
        <v>1160</v>
      </c>
      <c r="C19" s="380" t="s">
        <v>3</v>
      </c>
      <c r="D19" s="375">
        <v>6730.3</v>
      </c>
      <c r="E19" s="366"/>
      <c r="F19" s="375"/>
      <c r="G19" s="375"/>
      <c r="H19" s="413"/>
    </row>
    <row r="20" spans="1:8" ht="28.5" customHeight="1">
      <c r="A20" s="42" t="s">
        <v>4</v>
      </c>
      <c r="B20" s="42" t="s">
        <v>1122</v>
      </c>
      <c r="C20" s="311" t="s">
        <v>5</v>
      </c>
      <c r="D20" s="375">
        <v>4868.5</v>
      </c>
      <c r="E20" s="366"/>
      <c r="F20" s="375"/>
      <c r="G20" s="375"/>
      <c r="H20" s="413"/>
    </row>
    <row r="21" spans="1:8" ht="22.5" customHeight="1">
      <c r="A21" s="42" t="s">
        <v>6</v>
      </c>
      <c r="B21" s="42" t="s">
        <v>1158</v>
      </c>
      <c r="C21" s="311" t="s">
        <v>7</v>
      </c>
      <c r="D21" s="375">
        <v>13289.4</v>
      </c>
      <c r="E21" s="366"/>
      <c r="F21" s="375"/>
      <c r="G21" s="375"/>
      <c r="H21" s="413"/>
    </row>
    <row r="22" spans="1:8" ht="51">
      <c r="A22" s="42" t="s">
        <v>8</v>
      </c>
      <c r="B22" s="42" t="s">
        <v>1161</v>
      </c>
      <c r="C22" s="380" t="s">
        <v>9</v>
      </c>
      <c r="D22" s="375">
        <v>12960</v>
      </c>
      <c r="E22" s="375">
        <v>12960</v>
      </c>
      <c r="F22" s="375">
        <v>12960</v>
      </c>
      <c r="G22" s="375">
        <v>12960</v>
      </c>
      <c r="H22" s="413"/>
    </row>
    <row r="23" spans="1:8">
      <c r="A23" s="42" t="s">
        <v>10</v>
      </c>
      <c r="B23" s="42" t="s">
        <v>1162</v>
      </c>
      <c r="C23" s="311" t="s">
        <v>11</v>
      </c>
      <c r="D23" s="375">
        <v>11954.3</v>
      </c>
      <c r="E23" s="375"/>
      <c r="F23" s="375"/>
      <c r="G23" s="375"/>
      <c r="H23" s="413"/>
    </row>
    <row r="24" spans="1:8">
      <c r="A24" s="42" t="s">
        <v>14</v>
      </c>
      <c r="B24" s="42" t="s">
        <v>1118</v>
      </c>
      <c r="C24" s="311" t="s">
        <v>15</v>
      </c>
      <c r="D24" s="375">
        <v>2006.25</v>
      </c>
      <c r="E24" s="366"/>
      <c r="F24" s="375"/>
      <c r="G24" s="375"/>
      <c r="H24" s="413"/>
    </row>
    <row r="25" spans="1:8">
      <c r="A25" s="42" t="s">
        <v>121</v>
      </c>
      <c r="B25" s="42" t="s">
        <v>1118</v>
      </c>
      <c r="C25" s="311" t="s">
        <v>122</v>
      </c>
      <c r="D25" s="375">
        <v>6138.16</v>
      </c>
      <c r="E25" s="366"/>
      <c r="F25" s="375"/>
      <c r="G25" s="375"/>
      <c r="H25" s="413"/>
    </row>
    <row r="26" spans="1:8" ht="25.5">
      <c r="A26" s="42" t="s">
        <v>124</v>
      </c>
      <c r="B26" s="42" t="s">
        <v>551</v>
      </c>
      <c r="C26" s="380" t="s">
        <v>125</v>
      </c>
      <c r="D26" s="375">
        <v>358633.91</v>
      </c>
      <c r="E26" s="366"/>
      <c r="F26" s="375"/>
      <c r="G26" s="375"/>
      <c r="H26" s="413"/>
    </row>
    <row r="27" spans="1:8" ht="25.5">
      <c r="A27" s="42" t="s">
        <v>1216</v>
      </c>
      <c r="B27" s="42" t="s">
        <v>1217</v>
      </c>
      <c r="C27" s="311" t="s">
        <v>1218</v>
      </c>
      <c r="D27" s="375">
        <v>20352.259999999998</v>
      </c>
      <c r="E27" s="375"/>
      <c r="F27" s="375"/>
      <c r="G27" s="375"/>
      <c r="H27" s="413"/>
    </row>
    <row r="28" spans="1:8" ht="25.5">
      <c r="A28" s="42" t="s">
        <v>1219</v>
      </c>
      <c r="B28" s="42" t="s">
        <v>1156</v>
      </c>
      <c r="C28" s="311" t="s">
        <v>1220</v>
      </c>
      <c r="D28" s="416">
        <v>6203.3</v>
      </c>
      <c r="E28" s="417">
        <v>504.1</v>
      </c>
      <c r="F28" s="366"/>
      <c r="G28" s="366"/>
      <c r="H28" s="413"/>
    </row>
    <row r="29" spans="1:8" ht="41.25" customHeight="1">
      <c r="A29" s="42" t="s">
        <v>1221</v>
      </c>
      <c r="B29" s="42" t="s">
        <v>1122</v>
      </c>
      <c r="C29" s="311" t="s">
        <v>1222</v>
      </c>
      <c r="D29" s="416">
        <v>3566.67</v>
      </c>
      <c r="E29" s="366"/>
      <c r="F29" s="366"/>
      <c r="G29" s="366"/>
      <c r="H29" s="413"/>
    </row>
    <row r="30" spans="1:8" ht="27" customHeight="1">
      <c r="A30" s="42" t="s">
        <v>1223</v>
      </c>
      <c r="B30" s="42" t="s">
        <v>1122</v>
      </c>
      <c r="C30" s="311" t="s">
        <v>1224</v>
      </c>
      <c r="D30" s="416">
        <v>7201.86</v>
      </c>
      <c r="E30" s="366"/>
      <c r="F30" s="366"/>
      <c r="G30" s="366"/>
      <c r="H30" s="413"/>
    </row>
    <row r="31" spans="1:8" ht="51">
      <c r="A31" s="42" t="s">
        <v>1225</v>
      </c>
      <c r="B31" s="42" t="s">
        <v>1226</v>
      </c>
      <c r="C31" s="311" t="s">
        <v>1227</v>
      </c>
      <c r="D31" s="366">
        <v>3851.79</v>
      </c>
      <c r="E31" s="366"/>
      <c r="F31" s="366"/>
      <c r="G31" s="366"/>
      <c r="H31" s="413"/>
    </row>
    <row r="32" spans="1:8" ht="38.25">
      <c r="A32" s="42" t="s">
        <v>1228</v>
      </c>
      <c r="B32" s="42" t="s">
        <v>1229</v>
      </c>
      <c r="C32" s="379" t="s">
        <v>1230</v>
      </c>
      <c r="D32" s="416">
        <v>22416.5</v>
      </c>
      <c r="E32" s="416">
        <v>12640.41</v>
      </c>
      <c r="F32" s="366"/>
      <c r="G32" s="366"/>
      <c r="H32" s="413"/>
    </row>
    <row r="33" spans="1:8" ht="25.5">
      <c r="A33" s="42" t="s">
        <v>1231</v>
      </c>
      <c r="B33" s="42" t="s">
        <v>1117</v>
      </c>
      <c r="C33" s="311" t="s">
        <v>1232</v>
      </c>
      <c r="D33" s="416">
        <v>2816.23</v>
      </c>
      <c r="E33" s="366"/>
      <c r="F33" s="366"/>
      <c r="G33" s="366"/>
      <c r="H33" s="413"/>
    </row>
    <row r="34" spans="1:8" ht="25.5">
      <c r="A34" s="42" t="s">
        <v>1233</v>
      </c>
      <c r="B34" s="42" t="s">
        <v>1229</v>
      </c>
      <c r="C34" s="379" t="s">
        <v>1234</v>
      </c>
      <c r="D34" s="416">
        <v>28613.52</v>
      </c>
      <c r="E34" s="416">
        <v>14306.87</v>
      </c>
      <c r="F34" s="366"/>
      <c r="G34" s="366"/>
      <c r="H34" s="413"/>
    </row>
    <row r="35" spans="1:8" ht="25.5">
      <c r="A35" s="42" t="s">
        <v>1235</v>
      </c>
      <c r="B35" s="42" t="s">
        <v>1203</v>
      </c>
      <c r="C35" s="311" t="s">
        <v>1236</v>
      </c>
      <c r="D35" s="418">
        <v>40000</v>
      </c>
      <c r="E35" s="366"/>
      <c r="F35" s="366"/>
      <c r="G35" s="366"/>
      <c r="H35" s="413"/>
    </row>
    <row r="36" spans="1:8" ht="25.5">
      <c r="A36" s="42" t="s">
        <v>1237</v>
      </c>
      <c r="B36" s="42" t="s">
        <v>1238</v>
      </c>
      <c r="C36" s="311" t="s">
        <v>1239</v>
      </c>
      <c r="D36" s="416">
        <v>18083.810000000001</v>
      </c>
      <c r="E36" s="366"/>
      <c r="F36" s="366"/>
      <c r="G36" s="366"/>
      <c r="H36" s="413"/>
    </row>
    <row r="37" spans="1:8" ht="38.25">
      <c r="A37" s="42" t="s">
        <v>1240</v>
      </c>
      <c r="B37" s="65" t="s">
        <v>543</v>
      </c>
      <c r="C37" s="311" t="s">
        <v>1241</v>
      </c>
      <c r="D37" s="418">
        <v>14958</v>
      </c>
      <c r="E37" s="366"/>
      <c r="F37" s="366"/>
      <c r="G37" s="366"/>
      <c r="H37" s="413"/>
    </row>
    <row r="38" spans="1:8" ht="25.5">
      <c r="A38" s="42" t="s">
        <v>1242</v>
      </c>
      <c r="B38" s="42" t="s">
        <v>543</v>
      </c>
      <c r="C38" s="311" t="s">
        <v>1243</v>
      </c>
      <c r="D38" s="416">
        <v>58254.44</v>
      </c>
      <c r="E38" s="416">
        <v>28887.82</v>
      </c>
      <c r="F38" s="366"/>
      <c r="G38" s="366"/>
      <c r="H38" s="413"/>
    </row>
    <row r="39" spans="1:8" ht="34.5" customHeight="1">
      <c r="A39" s="42" t="s">
        <v>1244</v>
      </c>
      <c r="B39" s="42" t="s">
        <v>13</v>
      </c>
      <c r="C39" s="311" t="s">
        <v>1245</v>
      </c>
      <c r="D39" s="418">
        <v>88500</v>
      </c>
      <c r="E39" s="418">
        <v>6000</v>
      </c>
      <c r="F39" s="366"/>
      <c r="G39" s="366"/>
      <c r="H39" s="413"/>
    </row>
    <row r="40" spans="1:8" ht="51">
      <c r="A40" s="42" t="s">
        <v>1246</v>
      </c>
      <c r="B40" s="419" t="s">
        <v>1209</v>
      </c>
      <c r="C40" s="311" t="s">
        <v>1247</v>
      </c>
      <c r="D40" s="416">
        <v>3799.01</v>
      </c>
      <c r="E40" s="366"/>
      <c r="F40" s="366"/>
      <c r="G40" s="366"/>
      <c r="H40" s="413"/>
    </row>
    <row r="41" spans="1:8" ht="25.5">
      <c r="A41" s="42" t="s">
        <v>1248</v>
      </c>
      <c r="B41" s="42" t="s">
        <v>1249</v>
      </c>
      <c r="C41" s="311" t="s">
        <v>1250</v>
      </c>
      <c r="D41" s="420">
        <v>7237.26</v>
      </c>
      <c r="E41" s="366"/>
      <c r="F41" s="366"/>
      <c r="G41" s="366"/>
      <c r="H41" s="413"/>
    </row>
    <row r="42" spans="1:8" ht="25.5">
      <c r="A42" s="42" t="s">
        <v>1251</v>
      </c>
      <c r="B42" s="42" t="s">
        <v>1249</v>
      </c>
      <c r="C42" s="311" t="s">
        <v>1252</v>
      </c>
      <c r="D42" s="416">
        <v>2065.04</v>
      </c>
      <c r="E42" s="366"/>
      <c r="F42" s="366"/>
      <c r="G42" s="366"/>
      <c r="H42" s="413"/>
    </row>
    <row r="43" spans="1:8">
      <c r="A43" s="42" t="s">
        <v>1253</v>
      </c>
      <c r="B43" s="42" t="s">
        <v>127</v>
      </c>
      <c r="C43" s="311" t="s">
        <v>1254</v>
      </c>
      <c r="D43" s="416">
        <v>12007.01</v>
      </c>
      <c r="E43" s="366"/>
      <c r="F43" s="366"/>
      <c r="G43" s="366"/>
      <c r="H43" s="413"/>
    </row>
    <row r="44" spans="1:8" ht="38.25">
      <c r="A44" s="42" t="s">
        <v>1255</v>
      </c>
      <c r="B44" s="42" t="s">
        <v>127</v>
      </c>
      <c r="C44" s="311" t="s">
        <v>1256</v>
      </c>
      <c r="D44" s="416">
        <v>10684.35</v>
      </c>
      <c r="E44" s="366"/>
      <c r="F44" s="366"/>
      <c r="G44" s="366"/>
      <c r="H44" s="413"/>
    </row>
    <row r="45" spans="1:8" ht="25.5">
      <c r="A45" s="42" t="s">
        <v>1257</v>
      </c>
      <c r="B45" s="42" t="s">
        <v>1258</v>
      </c>
      <c r="C45" s="311" t="s">
        <v>1259</v>
      </c>
      <c r="D45" s="416">
        <v>1749.26</v>
      </c>
      <c r="E45" s="366"/>
      <c r="F45" s="366"/>
      <c r="G45" s="366"/>
      <c r="H45" s="413"/>
    </row>
    <row r="46" spans="1:8" ht="25.5">
      <c r="A46" s="42" t="s">
        <v>1260</v>
      </c>
      <c r="B46" s="42" t="s">
        <v>1258</v>
      </c>
      <c r="C46" s="311" t="s">
        <v>1261</v>
      </c>
      <c r="D46" s="416">
        <v>4272.74</v>
      </c>
      <c r="E46" s="366"/>
      <c r="F46" s="366"/>
      <c r="G46" s="366"/>
      <c r="H46" s="413"/>
    </row>
    <row r="47" spans="1:8" ht="66.75" customHeight="1">
      <c r="A47" s="42" t="s">
        <v>1262</v>
      </c>
      <c r="B47" s="311" t="s">
        <v>1263</v>
      </c>
      <c r="C47" s="311" t="s">
        <v>1264</v>
      </c>
      <c r="D47" s="416">
        <v>1785297.08</v>
      </c>
      <c r="E47" s="416">
        <v>414607.14</v>
      </c>
      <c r="F47" s="366"/>
      <c r="G47" s="366"/>
      <c r="H47" s="413"/>
    </row>
    <row r="48" spans="1:8" ht="25.5">
      <c r="A48" s="42" t="s">
        <v>1265</v>
      </c>
      <c r="B48" s="42" t="s">
        <v>1258</v>
      </c>
      <c r="C48" s="311" t="s">
        <v>1266</v>
      </c>
      <c r="D48" s="416">
        <v>3257.87</v>
      </c>
      <c r="E48" s="366"/>
      <c r="F48" s="366"/>
      <c r="G48" s="366"/>
      <c r="H48" s="413"/>
    </row>
    <row r="49" spans="1:8" ht="38.25">
      <c r="A49" s="42" t="s">
        <v>1267</v>
      </c>
      <c r="B49" s="42" t="s">
        <v>12</v>
      </c>
      <c r="C49" s="311" t="s">
        <v>1268</v>
      </c>
      <c r="D49" s="416">
        <v>59847.26</v>
      </c>
      <c r="E49" s="366"/>
      <c r="F49" s="366"/>
      <c r="G49" s="366"/>
      <c r="H49" s="413"/>
    </row>
    <row r="50" spans="1:8" ht="25.5">
      <c r="A50" s="42" t="s">
        <v>1269</v>
      </c>
      <c r="B50" s="42" t="s">
        <v>1249</v>
      </c>
      <c r="C50" s="311" t="s">
        <v>1270</v>
      </c>
      <c r="D50" s="416">
        <v>7292.66</v>
      </c>
      <c r="E50" s="366"/>
      <c r="F50" s="366"/>
      <c r="G50" s="366"/>
      <c r="H50" s="413"/>
    </row>
    <row r="51" spans="1:8" ht="25.5">
      <c r="A51" s="42" t="s">
        <v>1271</v>
      </c>
      <c r="B51" s="42" t="s">
        <v>127</v>
      </c>
      <c r="C51" s="311" t="s">
        <v>1272</v>
      </c>
      <c r="D51" s="416">
        <v>5999.01</v>
      </c>
      <c r="E51" s="366"/>
      <c r="F51" s="366"/>
      <c r="G51" s="366"/>
      <c r="H51" s="413"/>
    </row>
    <row r="52" spans="1:8" ht="27" customHeight="1">
      <c r="A52" s="42" t="s">
        <v>1273</v>
      </c>
      <c r="B52" s="42" t="s">
        <v>1209</v>
      </c>
      <c r="C52" s="311" t="s">
        <v>1274</v>
      </c>
      <c r="D52" s="416">
        <v>5000</v>
      </c>
      <c r="E52" s="366"/>
      <c r="F52" s="366"/>
      <c r="G52" s="366"/>
      <c r="H52" s="413"/>
    </row>
    <row r="53" spans="1:8">
      <c r="A53" s="42" t="s">
        <v>1275</v>
      </c>
      <c r="B53" s="42" t="s">
        <v>1203</v>
      </c>
      <c r="C53" s="421" t="s">
        <v>1276</v>
      </c>
      <c r="D53" s="416">
        <v>100000</v>
      </c>
      <c r="E53" s="366"/>
      <c r="F53" s="366"/>
      <c r="G53" s="366"/>
      <c r="H53" s="413"/>
    </row>
    <row r="54" spans="1:8" ht="17.25" customHeight="1">
      <c r="A54" s="42" t="s">
        <v>1277</v>
      </c>
      <c r="B54" s="42" t="s">
        <v>1278</v>
      </c>
      <c r="C54" s="311" t="s">
        <v>1279</v>
      </c>
      <c r="D54" s="416">
        <v>5999.86</v>
      </c>
      <c r="E54" s="366"/>
      <c r="F54" s="366"/>
      <c r="G54" s="366"/>
      <c r="H54" s="413"/>
    </row>
    <row r="55" spans="1:8" ht="25.5">
      <c r="A55" s="42" t="s">
        <v>1280</v>
      </c>
      <c r="B55" s="42" t="s">
        <v>543</v>
      </c>
      <c r="C55" s="311" t="s">
        <v>1281</v>
      </c>
      <c r="D55" s="416">
        <v>18072.240000000002</v>
      </c>
      <c r="E55" s="416">
        <v>6024.08</v>
      </c>
      <c r="F55" s="366"/>
      <c r="G55" s="366"/>
      <c r="H55" s="413"/>
    </row>
    <row r="56" spans="1:8" ht="25.5">
      <c r="A56" s="42" t="s">
        <v>1282</v>
      </c>
      <c r="B56" s="311" t="s">
        <v>1283</v>
      </c>
      <c r="C56" s="311" t="s">
        <v>1284</v>
      </c>
      <c r="D56" s="418">
        <v>8600</v>
      </c>
      <c r="E56" s="366"/>
      <c r="F56" s="366"/>
      <c r="G56" s="366"/>
      <c r="H56" s="413"/>
    </row>
    <row r="57" spans="1:8" ht="25.5">
      <c r="A57" s="42" t="s">
        <v>1285</v>
      </c>
      <c r="B57" s="42" t="s">
        <v>596</v>
      </c>
      <c r="C57" s="311" t="s">
        <v>1286</v>
      </c>
      <c r="D57" s="416">
        <v>7306.9</v>
      </c>
      <c r="E57" s="366"/>
      <c r="F57" s="366"/>
      <c r="G57" s="366"/>
      <c r="H57" s="413"/>
    </row>
    <row r="58" spans="1:8" ht="25.5">
      <c r="A58" s="42" t="s">
        <v>1287</v>
      </c>
      <c r="B58" s="42" t="s">
        <v>1249</v>
      </c>
      <c r="C58" s="311" t="s">
        <v>1288</v>
      </c>
      <c r="D58" s="416">
        <v>6228.07</v>
      </c>
      <c r="E58" s="366"/>
      <c r="F58" s="366"/>
      <c r="G58" s="366"/>
      <c r="H58" s="413"/>
    </row>
    <row r="59" spans="1:8" ht="25.5">
      <c r="A59" s="42" t="s">
        <v>1289</v>
      </c>
      <c r="B59" s="42" t="s">
        <v>123</v>
      </c>
      <c r="C59" s="311" t="s">
        <v>1290</v>
      </c>
      <c r="D59" s="416">
        <v>1926</v>
      </c>
      <c r="E59" s="366"/>
      <c r="F59" s="366"/>
      <c r="G59" s="366"/>
      <c r="H59" s="413"/>
    </row>
    <row r="60" spans="1:8" ht="25.5">
      <c r="A60" s="42" t="s">
        <v>1291</v>
      </c>
      <c r="B60" s="42" t="s">
        <v>1118</v>
      </c>
      <c r="C60" s="311" t="s">
        <v>1292</v>
      </c>
      <c r="D60" s="417">
        <v>256.8</v>
      </c>
      <c r="E60" s="366"/>
      <c r="F60" s="366"/>
      <c r="G60" s="366"/>
      <c r="H60" s="413"/>
    </row>
    <row r="61" spans="1:8">
      <c r="A61" s="42" t="s">
        <v>1293</v>
      </c>
      <c r="B61" s="42" t="s">
        <v>1162</v>
      </c>
      <c r="C61" s="311" t="s">
        <v>1294</v>
      </c>
      <c r="D61" s="416">
        <v>8025</v>
      </c>
      <c r="E61" s="366"/>
      <c r="F61" s="366"/>
      <c r="G61" s="366"/>
      <c r="H61" s="413"/>
    </row>
    <row r="62" spans="1:8" ht="25.5">
      <c r="A62" s="42" t="s">
        <v>1295</v>
      </c>
      <c r="B62" s="42" t="s">
        <v>1296</v>
      </c>
      <c r="C62" s="311" t="s">
        <v>1297</v>
      </c>
      <c r="D62" s="416">
        <v>14325.77</v>
      </c>
      <c r="E62" s="366"/>
      <c r="F62" s="366"/>
      <c r="G62" s="366"/>
      <c r="H62" s="413"/>
    </row>
    <row r="63" spans="1:8">
      <c r="A63" s="42" t="s">
        <v>1298</v>
      </c>
      <c r="B63" s="42" t="s">
        <v>1156</v>
      </c>
      <c r="C63" s="311" t="s">
        <v>1299</v>
      </c>
      <c r="D63" s="416">
        <v>6203.3</v>
      </c>
      <c r="E63" s="417">
        <v>504.1</v>
      </c>
      <c r="F63" s="366"/>
      <c r="G63" s="366"/>
      <c r="H63" s="413"/>
    </row>
    <row r="64" spans="1:8" ht="25.5">
      <c r="A64" s="42" t="s">
        <v>1300</v>
      </c>
      <c r="B64" s="42" t="s">
        <v>1301</v>
      </c>
      <c r="C64" s="311" t="s">
        <v>1302</v>
      </c>
      <c r="D64" s="416">
        <v>48029.599999999999</v>
      </c>
      <c r="E64" s="366"/>
      <c r="F64" s="366"/>
      <c r="G64" s="366"/>
      <c r="H64" s="413"/>
    </row>
    <row r="65" spans="1:8" ht="63.75">
      <c r="A65" s="42" t="s">
        <v>1303</v>
      </c>
      <c r="B65" s="42" t="s">
        <v>1122</v>
      </c>
      <c r="C65" s="415" t="s">
        <v>1304</v>
      </c>
      <c r="D65" s="416">
        <v>4199.76</v>
      </c>
      <c r="E65" s="416">
        <v>3499.8</v>
      </c>
      <c r="F65" s="366"/>
      <c r="G65" s="366"/>
      <c r="H65" s="413"/>
    </row>
    <row r="66" spans="1:8" ht="25.5">
      <c r="A66" s="42" t="s">
        <v>1305</v>
      </c>
      <c r="B66" s="311" t="s">
        <v>1306</v>
      </c>
      <c r="C66" s="311" t="s">
        <v>1307</v>
      </c>
      <c r="D66" s="416">
        <v>2700000</v>
      </c>
      <c r="E66" s="416">
        <v>2700000</v>
      </c>
      <c r="F66" s="416">
        <v>2700000</v>
      </c>
      <c r="G66" s="366"/>
      <c r="H66" s="413"/>
    </row>
    <row r="67" spans="1:8" ht="25.5">
      <c r="A67" s="42" t="s">
        <v>1308</v>
      </c>
      <c r="B67" s="42" t="s">
        <v>1309</v>
      </c>
      <c r="C67" s="311" t="s">
        <v>1310</v>
      </c>
      <c r="D67" s="416">
        <v>3279.77</v>
      </c>
      <c r="E67" s="366"/>
      <c r="F67" s="366"/>
      <c r="G67" s="366"/>
      <c r="H67" s="413"/>
    </row>
    <row r="68" spans="1:8" ht="25.5">
      <c r="A68" s="42" t="s">
        <v>1311</v>
      </c>
      <c r="B68" s="42" t="s">
        <v>129</v>
      </c>
      <c r="C68" s="311" t="s">
        <v>1312</v>
      </c>
      <c r="D68" s="416">
        <v>53539.199999999997</v>
      </c>
      <c r="E68" s="366"/>
      <c r="F68" s="366"/>
      <c r="G68" s="366"/>
      <c r="H68" s="413"/>
    </row>
    <row r="69" spans="1:8" ht="25.5">
      <c r="A69" s="42" t="s">
        <v>1313</v>
      </c>
      <c r="B69" s="42" t="s">
        <v>128</v>
      </c>
      <c r="C69" s="311" t="s">
        <v>1314</v>
      </c>
      <c r="D69" s="416">
        <v>283797.8</v>
      </c>
      <c r="E69" s="366"/>
      <c r="F69" s="366"/>
      <c r="G69" s="366"/>
      <c r="H69" s="413"/>
    </row>
    <row r="70" spans="1:8" ht="38.25">
      <c r="A70" s="42" t="s">
        <v>1315</v>
      </c>
      <c r="B70" s="42" t="s">
        <v>1159</v>
      </c>
      <c r="C70" s="311" t="s">
        <v>1316</v>
      </c>
      <c r="D70" s="416">
        <v>32635.79</v>
      </c>
      <c r="E70" s="366"/>
      <c r="F70" s="366"/>
      <c r="G70" s="366"/>
      <c r="H70" s="413"/>
    </row>
    <row r="71" spans="1:8" ht="25.5">
      <c r="A71" s="42" t="s">
        <v>1317</v>
      </c>
      <c r="B71" s="42" t="s">
        <v>1209</v>
      </c>
      <c r="C71" s="311" t="s">
        <v>1318</v>
      </c>
      <c r="D71" s="416">
        <v>11200</v>
      </c>
      <c r="E71" s="366"/>
      <c r="F71" s="366"/>
      <c r="G71" s="366"/>
      <c r="H71" s="413"/>
    </row>
    <row r="72" spans="1:8" ht="38.25">
      <c r="A72" s="422" t="s">
        <v>1319</v>
      </c>
      <c r="B72" s="423" t="s">
        <v>1320</v>
      </c>
      <c r="C72" s="415" t="s">
        <v>1321</v>
      </c>
      <c r="D72" s="424" t="s">
        <v>1322</v>
      </c>
      <c r="E72" s="425"/>
      <c r="F72" s="425"/>
      <c r="G72" s="425"/>
      <c r="H72" s="413"/>
    </row>
    <row r="73" spans="1:8" ht="30">
      <c r="A73" s="426" t="s">
        <v>1323</v>
      </c>
      <c r="B73" s="42" t="s">
        <v>1324</v>
      </c>
      <c r="C73" s="427" t="s">
        <v>1325</v>
      </c>
      <c r="D73" s="416">
        <v>79448.149999999994</v>
      </c>
      <c r="E73" s="366"/>
      <c r="F73" s="366"/>
      <c r="G73" s="366"/>
      <c r="H73" s="413"/>
    </row>
    <row r="74" spans="1:8" ht="30">
      <c r="A74" s="42" t="s">
        <v>1326</v>
      </c>
      <c r="B74" s="426" t="s">
        <v>600</v>
      </c>
      <c r="C74" s="427" t="s">
        <v>601</v>
      </c>
      <c r="D74" s="428">
        <v>38252.5</v>
      </c>
      <c r="E74" s="429"/>
      <c r="F74" s="429"/>
      <c r="G74" s="429"/>
      <c r="H74" s="413"/>
    </row>
    <row r="75" spans="1:8" ht="25.5">
      <c r="A75" s="42" t="s">
        <v>602</v>
      </c>
      <c r="B75" s="42" t="s">
        <v>603</v>
      </c>
      <c r="C75" s="311" t="s">
        <v>604</v>
      </c>
      <c r="D75" s="416">
        <v>1500</v>
      </c>
      <c r="E75" s="366"/>
      <c r="F75" s="366"/>
      <c r="G75" s="366"/>
      <c r="H75" s="413"/>
    </row>
    <row r="76" spans="1:8" ht="25.5">
      <c r="A76" s="42" t="s">
        <v>605</v>
      </c>
      <c r="B76" s="42" t="s">
        <v>606</v>
      </c>
      <c r="C76" s="311" t="s">
        <v>607</v>
      </c>
      <c r="D76" s="416">
        <v>47926</v>
      </c>
      <c r="E76" s="366"/>
      <c r="F76" s="366"/>
      <c r="G76" s="366"/>
      <c r="H76" s="413"/>
    </row>
    <row r="77" spans="1:8" ht="25.5">
      <c r="A77" s="42" t="s">
        <v>608</v>
      </c>
      <c r="B77" s="42" t="s">
        <v>609</v>
      </c>
      <c r="C77" s="415" t="s">
        <v>610</v>
      </c>
      <c r="D77" s="416">
        <v>7215</v>
      </c>
      <c r="E77" s="366"/>
      <c r="F77" s="366"/>
      <c r="G77" s="366"/>
      <c r="H77" s="413"/>
    </row>
    <row r="78" spans="1:8" ht="25.5">
      <c r="A78" s="42" t="s">
        <v>611</v>
      </c>
      <c r="B78" s="42" t="s">
        <v>612</v>
      </c>
      <c r="C78" s="415" t="s">
        <v>613</v>
      </c>
      <c r="D78" s="416">
        <v>3153.84</v>
      </c>
      <c r="E78" s="416">
        <v>3022.43</v>
      </c>
      <c r="F78" s="366"/>
      <c r="G78" s="366"/>
      <c r="H78" s="413"/>
    </row>
    <row r="79" spans="1:8" ht="38.25">
      <c r="A79" s="42" t="s">
        <v>614</v>
      </c>
      <c r="B79" s="42" t="s">
        <v>615</v>
      </c>
      <c r="C79" s="311" t="s">
        <v>616</v>
      </c>
      <c r="D79" s="416">
        <v>9100</v>
      </c>
      <c r="E79" s="366"/>
      <c r="F79" s="366"/>
      <c r="G79" s="366"/>
      <c r="H79" s="413"/>
    </row>
    <row r="80" spans="1:8">
      <c r="A80" s="42" t="s">
        <v>617</v>
      </c>
      <c r="B80" s="42" t="s">
        <v>618</v>
      </c>
      <c r="C80" s="16" t="s">
        <v>619</v>
      </c>
      <c r="D80" s="416">
        <v>2626.31</v>
      </c>
      <c r="E80" s="366"/>
      <c r="F80" s="366"/>
      <c r="G80" s="366"/>
      <c r="H80" s="413"/>
    </row>
    <row r="81" spans="1:8">
      <c r="A81" s="42" t="s">
        <v>620</v>
      </c>
      <c r="B81" s="42" t="s">
        <v>621</v>
      </c>
      <c r="C81" s="311" t="s">
        <v>622</v>
      </c>
      <c r="D81" s="416">
        <v>17815.5</v>
      </c>
      <c r="E81" s="366"/>
      <c r="F81" s="366"/>
      <c r="G81" s="366"/>
      <c r="H81" s="413"/>
    </row>
    <row r="82" spans="1:8" ht="15.75">
      <c r="A82" s="42" t="s">
        <v>623</v>
      </c>
      <c r="B82" s="42" t="s">
        <v>624</v>
      </c>
      <c r="C82" s="430" t="s">
        <v>625</v>
      </c>
      <c r="D82" s="416">
        <v>30800</v>
      </c>
      <c r="E82" s="366"/>
      <c r="F82" s="366"/>
      <c r="G82" s="366"/>
      <c r="H82" s="413"/>
    </row>
    <row r="83" spans="1:8">
      <c r="A83" s="42" t="s">
        <v>626</v>
      </c>
      <c r="B83" s="42" t="s">
        <v>627</v>
      </c>
      <c r="C83" s="42" t="s">
        <v>628</v>
      </c>
      <c r="D83" s="416">
        <v>192858.08</v>
      </c>
      <c r="E83" s="416">
        <v>201243.24</v>
      </c>
      <c r="F83" s="416">
        <v>8385.11</v>
      </c>
      <c r="G83" s="366"/>
      <c r="H83" s="413"/>
    </row>
    <row r="84" spans="1:8">
      <c r="A84" s="42" t="s">
        <v>629</v>
      </c>
      <c r="B84" s="42" t="s">
        <v>630</v>
      </c>
      <c r="C84" s="42" t="s">
        <v>631</v>
      </c>
      <c r="D84" s="416">
        <v>40000</v>
      </c>
      <c r="E84" s="416">
        <v>80000</v>
      </c>
      <c r="F84" s="366"/>
      <c r="G84" s="366"/>
      <c r="H84" s="413"/>
    </row>
    <row r="85" spans="1:8">
      <c r="A85" s="42" t="s">
        <v>632</v>
      </c>
      <c r="B85" s="42" t="s">
        <v>633</v>
      </c>
      <c r="C85" s="42" t="s">
        <v>634</v>
      </c>
      <c r="D85" s="416">
        <v>350000</v>
      </c>
      <c r="E85" s="416">
        <v>440365</v>
      </c>
      <c r="F85" s="366"/>
      <c r="G85" s="366"/>
      <c r="H85" s="413"/>
    </row>
    <row r="86" spans="1:8">
      <c r="A86" s="42" t="s">
        <v>635</v>
      </c>
      <c r="B86" s="42" t="s">
        <v>636</v>
      </c>
      <c r="C86" s="42" t="s">
        <v>637</v>
      </c>
      <c r="D86" s="416">
        <v>200000</v>
      </c>
      <c r="E86" s="416">
        <v>600000</v>
      </c>
      <c r="F86" s="416">
        <v>600000</v>
      </c>
      <c r="G86" s="416">
        <v>300000</v>
      </c>
      <c r="H86" s="413"/>
    </row>
    <row r="87" spans="1:8">
      <c r="A87" s="42" t="s">
        <v>638</v>
      </c>
      <c r="B87" s="42" t="s">
        <v>639</v>
      </c>
      <c r="C87" s="42" t="s">
        <v>640</v>
      </c>
      <c r="D87" s="416">
        <v>120000</v>
      </c>
      <c r="E87" s="416">
        <v>306590</v>
      </c>
      <c r="F87" s="366"/>
      <c r="G87" s="366"/>
      <c r="H87" s="413"/>
    </row>
    <row r="88" spans="1:8">
      <c r="A88" s="42" t="s">
        <v>641</v>
      </c>
      <c r="B88" s="42" t="s">
        <v>642</v>
      </c>
      <c r="C88" s="42" t="s">
        <v>643</v>
      </c>
      <c r="D88" s="416">
        <v>24800</v>
      </c>
      <c r="E88" s="416">
        <v>24800</v>
      </c>
      <c r="F88" s="416">
        <v>24800</v>
      </c>
      <c r="G88" s="416">
        <v>24800</v>
      </c>
      <c r="H88" s="416">
        <v>24800</v>
      </c>
    </row>
    <row r="89" spans="1:8">
      <c r="A89" s="42" t="s">
        <v>644</v>
      </c>
      <c r="B89" s="42" t="s">
        <v>645</v>
      </c>
      <c r="C89" s="42" t="s">
        <v>646</v>
      </c>
      <c r="D89" s="416">
        <v>150000</v>
      </c>
      <c r="E89" s="416">
        <v>150000</v>
      </c>
      <c r="F89" s="416">
        <v>150000</v>
      </c>
      <c r="G89" s="416">
        <v>150000</v>
      </c>
      <c r="H89" s="416">
        <v>150000</v>
      </c>
    </row>
    <row r="90" spans="1:8">
      <c r="A90" s="42" t="s">
        <v>647</v>
      </c>
      <c r="B90" s="42" t="s">
        <v>648</v>
      </c>
      <c r="C90" s="42" t="s">
        <v>649</v>
      </c>
      <c r="D90" s="416">
        <v>30000</v>
      </c>
      <c r="E90" s="416">
        <v>200000</v>
      </c>
      <c r="F90" s="416">
        <v>120000</v>
      </c>
      <c r="G90" s="366"/>
      <c r="H90" s="413"/>
    </row>
    <row r="91" spans="1:8">
      <c r="A91" s="42" t="s">
        <v>650</v>
      </c>
      <c r="B91" s="42" t="s">
        <v>651</v>
      </c>
      <c r="C91" s="42" t="s">
        <v>652</v>
      </c>
      <c r="D91" s="416">
        <v>65000</v>
      </c>
      <c r="E91" s="416">
        <v>65000</v>
      </c>
      <c r="F91" s="416">
        <v>65000</v>
      </c>
      <c r="G91" s="416">
        <v>65000</v>
      </c>
      <c r="H91" s="413"/>
    </row>
    <row r="92" spans="1:8">
      <c r="A92" s="42" t="s">
        <v>653</v>
      </c>
      <c r="B92" s="42" t="s">
        <v>654</v>
      </c>
      <c r="C92" s="42" t="s">
        <v>655</v>
      </c>
      <c r="D92" s="416">
        <v>125000</v>
      </c>
      <c r="E92" s="416">
        <v>100000</v>
      </c>
      <c r="F92" s="366"/>
      <c r="G92" s="366"/>
      <c r="H92" s="413"/>
    </row>
    <row r="93" spans="1:8">
      <c r="A93" s="42" t="s">
        <v>656</v>
      </c>
      <c r="B93" s="42" t="s">
        <v>657</v>
      </c>
      <c r="C93" s="42" t="s">
        <v>658</v>
      </c>
      <c r="D93" s="416">
        <v>150000</v>
      </c>
      <c r="E93" s="416">
        <v>1350000</v>
      </c>
      <c r="F93" s="416">
        <v>2500000</v>
      </c>
      <c r="G93" s="416">
        <v>2500000</v>
      </c>
      <c r="H93" s="416">
        <v>2000000</v>
      </c>
    </row>
    <row r="94" spans="1:8">
      <c r="A94" s="42" t="s">
        <v>659</v>
      </c>
      <c r="B94" s="42" t="s">
        <v>660</v>
      </c>
      <c r="C94" s="42" t="s">
        <v>661</v>
      </c>
      <c r="D94" s="416">
        <v>120000</v>
      </c>
      <c r="E94" s="416">
        <v>60000</v>
      </c>
      <c r="F94" s="366"/>
      <c r="G94" s="366"/>
      <c r="H94" s="413"/>
    </row>
    <row r="95" spans="1:8">
      <c r="A95" s="42" t="s">
        <v>662</v>
      </c>
      <c r="B95" s="42" t="s">
        <v>663</v>
      </c>
      <c r="C95" s="42" t="s">
        <v>664</v>
      </c>
      <c r="D95" s="416">
        <v>25000</v>
      </c>
      <c r="E95" s="416">
        <v>25000</v>
      </c>
      <c r="F95" s="366"/>
      <c r="G95" s="366"/>
      <c r="H95" s="413"/>
    </row>
    <row r="96" spans="1:8">
      <c r="A96" s="42" t="s">
        <v>665</v>
      </c>
      <c r="B96" s="42" t="s">
        <v>666</v>
      </c>
      <c r="C96" s="42" t="s">
        <v>667</v>
      </c>
      <c r="D96" s="416">
        <v>280000</v>
      </c>
      <c r="E96" s="416">
        <v>25000</v>
      </c>
      <c r="F96" s="366"/>
      <c r="G96" s="366"/>
      <c r="H96" s="413"/>
    </row>
    <row r="97" spans="1:8">
      <c r="A97" s="42" t="s">
        <v>668</v>
      </c>
      <c r="B97" s="42" t="s">
        <v>669</v>
      </c>
      <c r="C97" s="42" t="s">
        <v>670</v>
      </c>
      <c r="D97" s="416">
        <v>33000</v>
      </c>
      <c r="E97" s="416">
        <v>66000</v>
      </c>
      <c r="F97" s="366"/>
      <c r="G97" s="366"/>
      <c r="H97" s="413"/>
    </row>
    <row r="98" spans="1:8">
      <c r="A98" s="42" t="s">
        <v>671</v>
      </c>
      <c r="B98" s="42" t="s">
        <v>672</v>
      </c>
      <c r="C98" s="42" t="s">
        <v>673</v>
      </c>
      <c r="D98" s="416">
        <v>75000</v>
      </c>
      <c r="E98" s="416">
        <v>75000</v>
      </c>
      <c r="F98" s="366"/>
      <c r="G98" s="366"/>
      <c r="H98" s="413"/>
    </row>
    <row r="99" spans="1:8" ht="15.75">
      <c r="A99" s="42" t="s">
        <v>674</v>
      </c>
      <c r="B99" s="42" t="s">
        <v>675</v>
      </c>
      <c r="C99" s="430" t="s">
        <v>676</v>
      </c>
      <c r="D99" s="416">
        <v>7146.09</v>
      </c>
      <c r="E99" s="416"/>
      <c r="F99" s="366"/>
      <c r="G99" s="366"/>
      <c r="H99" s="413"/>
    </row>
    <row r="100" spans="1:8" ht="15.75">
      <c r="A100" s="431"/>
      <c r="B100" s="431"/>
      <c r="C100" s="432"/>
      <c r="D100" s="433"/>
      <c r="E100" s="433"/>
      <c r="F100" s="433"/>
      <c r="G100" s="433"/>
    </row>
    <row r="101" spans="1:8">
      <c r="A101" s="431"/>
      <c r="B101" s="431"/>
      <c r="C101" s="434"/>
      <c r="D101" s="433"/>
      <c r="E101" s="433"/>
      <c r="F101" s="433"/>
      <c r="G101" s="433"/>
    </row>
    <row r="102" spans="1:8">
      <c r="A102" s="431"/>
      <c r="B102" s="431"/>
      <c r="C102" s="434"/>
      <c r="D102" s="433"/>
      <c r="E102" s="433"/>
      <c r="F102" s="433"/>
      <c r="G102" s="433"/>
    </row>
    <row r="103" spans="1:8">
      <c r="A103" s="431"/>
      <c r="B103" s="431"/>
      <c r="C103" s="434"/>
      <c r="D103" s="433"/>
      <c r="E103" s="433"/>
      <c r="F103" s="433"/>
      <c r="G103" s="433"/>
    </row>
    <row r="104" spans="1:8">
      <c r="A104" s="431"/>
      <c r="B104" s="431"/>
      <c r="C104" s="434"/>
      <c r="D104" s="433"/>
      <c r="E104" s="433"/>
      <c r="F104" s="433"/>
      <c r="G104" s="433"/>
    </row>
    <row r="105" spans="1:8">
      <c r="A105" s="431"/>
      <c r="B105" s="431"/>
      <c r="C105" s="434"/>
      <c r="D105" s="433"/>
      <c r="E105" s="433"/>
      <c r="F105" s="433"/>
      <c r="G105" s="433"/>
    </row>
    <row r="106" spans="1:8">
      <c r="A106" s="431"/>
      <c r="B106" s="431"/>
      <c r="C106" s="434"/>
      <c r="D106" s="433"/>
      <c r="E106" s="433"/>
      <c r="F106" s="433"/>
      <c r="G106" s="433"/>
    </row>
    <row r="107" spans="1:8">
      <c r="A107" s="431"/>
      <c r="B107" s="431"/>
      <c r="C107" s="434"/>
      <c r="D107" s="433"/>
      <c r="E107" s="433"/>
      <c r="F107" s="433"/>
      <c r="G107" s="433"/>
    </row>
    <row r="108" spans="1:8">
      <c r="A108" s="431"/>
      <c r="B108" s="431"/>
      <c r="C108" s="434"/>
      <c r="D108" s="433"/>
      <c r="E108" s="433"/>
      <c r="F108" s="433"/>
      <c r="G108" s="433"/>
    </row>
    <row r="109" spans="1:8">
      <c r="A109" s="431"/>
      <c r="B109" s="431"/>
      <c r="C109" s="434"/>
      <c r="D109" s="433"/>
      <c r="E109" s="433"/>
      <c r="F109" s="433"/>
      <c r="G109" s="433"/>
    </row>
    <row r="110" spans="1:8">
      <c r="A110" s="431"/>
      <c r="B110" s="431"/>
      <c r="C110" s="434"/>
      <c r="D110" s="433"/>
      <c r="E110" s="433"/>
      <c r="F110" s="433"/>
      <c r="G110" s="433"/>
    </row>
    <row r="111" spans="1:8">
      <c r="A111" s="431"/>
      <c r="B111" s="431"/>
      <c r="C111" s="434"/>
      <c r="D111" s="433"/>
      <c r="E111" s="433"/>
      <c r="F111" s="433"/>
      <c r="G111" s="433"/>
    </row>
    <row r="112" spans="1:8">
      <c r="A112" s="431"/>
      <c r="B112" s="431"/>
      <c r="C112" s="434"/>
      <c r="D112" s="433"/>
      <c r="E112" s="433"/>
      <c r="F112" s="433"/>
      <c r="G112" s="433"/>
    </row>
    <row r="113" spans="1:7">
      <c r="A113" s="431"/>
      <c r="B113" s="431"/>
      <c r="C113" s="434"/>
      <c r="D113" s="433"/>
      <c r="E113" s="433"/>
      <c r="F113" s="433"/>
      <c r="G113" s="433"/>
    </row>
    <row r="114" spans="1:7">
      <c r="A114" s="431"/>
      <c r="B114" s="431"/>
      <c r="C114" s="434"/>
      <c r="D114" s="433"/>
      <c r="E114" s="433"/>
      <c r="F114" s="433"/>
      <c r="G114" s="433"/>
    </row>
    <row r="115" spans="1:7">
      <c r="A115" s="431"/>
      <c r="B115" s="431"/>
      <c r="C115" s="434"/>
      <c r="D115" s="433"/>
      <c r="E115" s="433"/>
      <c r="F115" s="433"/>
      <c r="G115" s="433"/>
    </row>
    <row r="116" spans="1:7">
      <c r="A116" s="431"/>
      <c r="B116" s="431"/>
      <c r="C116" s="434"/>
      <c r="D116" s="433"/>
      <c r="E116" s="433"/>
      <c r="F116" s="433"/>
      <c r="G116" s="433"/>
    </row>
    <row r="117" spans="1:7">
      <c r="A117" s="431"/>
      <c r="B117" s="431"/>
      <c r="C117" s="434"/>
      <c r="D117" s="433"/>
      <c r="E117" s="433"/>
      <c r="F117" s="433"/>
      <c r="G117" s="433"/>
    </row>
    <row r="118" spans="1:7">
      <c r="A118" s="431"/>
      <c r="B118" s="431"/>
      <c r="C118" s="434"/>
      <c r="D118" s="433"/>
      <c r="E118" s="433"/>
      <c r="F118" s="433"/>
      <c r="G118" s="433"/>
    </row>
    <row r="119" spans="1:7">
      <c r="A119" s="431"/>
      <c r="B119" s="431"/>
      <c r="C119" s="434"/>
      <c r="D119" s="433"/>
      <c r="E119" s="433"/>
      <c r="F119" s="433"/>
      <c r="G119" s="433"/>
    </row>
    <row r="120" spans="1:7">
      <c r="A120" s="431"/>
      <c r="B120" s="431"/>
      <c r="C120" s="434"/>
      <c r="D120" s="433"/>
      <c r="E120" s="433"/>
      <c r="F120" s="433"/>
      <c r="G120" s="433"/>
    </row>
    <row r="121" spans="1:7">
      <c r="A121" s="431"/>
      <c r="B121" s="431"/>
      <c r="C121" s="434"/>
      <c r="D121" s="433"/>
      <c r="E121" s="433"/>
      <c r="F121" s="433"/>
      <c r="G121" s="433"/>
    </row>
    <row r="122" spans="1:7">
      <c r="A122" s="431"/>
      <c r="B122" s="431"/>
      <c r="C122" s="434"/>
      <c r="D122" s="433"/>
      <c r="E122" s="433"/>
      <c r="F122" s="433"/>
      <c r="G122" s="433"/>
    </row>
    <row r="123" spans="1:7">
      <c r="A123" s="431"/>
      <c r="B123" s="431"/>
      <c r="C123" s="434"/>
      <c r="D123" s="433"/>
      <c r="E123" s="433"/>
      <c r="F123" s="433"/>
      <c r="G123" s="433"/>
    </row>
    <row r="124" spans="1:7">
      <c r="A124" s="431"/>
      <c r="B124" s="431"/>
      <c r="C124" s="434"/>
      <c r="D124" s="433"/>
      <c r="E124" s="433"/>
      <c r="F124" s="433"/>
      <c r="G124" s="433"/>
    </row>
    <row r="125" spans="1:7">
      <c r="A125" s="431"/>
      <c r="B125" s="431"/>
      <c r="C125" s="434"/>
      <c r="D125" s="433"/>
      <c r="E125" s="433"/>
      <c r="F125" s="433"/>
      <c r="G125" s="433"/>
    </row>
    <row r="126" spans="1:7">
      <c r="A126" s="431"/>
      <c r="B126" s="431"/>
      <c r="C126" s="434"/>
      <c r="D126" s="433"/>
      <c r="E126" s="433"/>
      <c r="F126" s="433"/>
      <c r="G126" s="433"/>
    </row>
    <row r="127" spans="1:7">
      <c r="A127" s="431"/>
      <c r="B127" s="431"/>
      <c r="C127" s="434"/>
      <c r="D127" s="433"/>
      <c r="E127" s="433"/>
      <c r="F127" s="433"/>
      <c r="G127" s="433"/>
    </row>
    <row r="128" spans="1:7">
      <c r="A128" s="431"/>
      <c r="B128" s="431"/>
      <c r="C128" s="434"/>
      <c r="D128" s="433"/>
      <c r="E128" s="433"/>
      <c r="F128" s="433"/>
      <c r="G128" s="433"/>
    </row>
    <row r="129" spans="1:7">
      <c r="A129" s="431"/>
      <c r="B129" s="431"/>
      <c r="C129" s="434"/>
      <c r="D129" s="433"/>
      <c r="E129" s="433"/>
      <c r="F129" s="433"/>
      <c r="G129" s="433"/>
    </row>
    <row r="130" spans="1:7">
      <c r="A130" s="431"/>
      <c r="B130" s="431"/>
      <c r="C130" s="434"/>
      <c r="D130" s="433"/>
      <c r="E130" s="433"/>
      <c r="F130" s="433"/>
      <c r="G130" s="433"/>
    </row>
    <row r="131" spans="1:7">
      <c r="A131" s="431"/>
      <c r="B131" s="431"/>
      <c r="C131" s="434"/>
      <c r="D131" s="433"/>
      <c r="E131" s="433"/>
      <c r="F131" s="433"/>
      <c r="G131" s="433"/>
    </row>
    <row r="132" spans="1:7">
      <c r="A132" s="431"/>
      <c r="B132" s="431"/>
      <c r="C132" s="434"/>
      <c r="D132" s="433"/>
      <c r="E132" s="433"/>
      <c r="F132" s="433"/>
      <c r="G132" s="433"/>
    </row>
    <row r="133" spans="1:7">
      <c r="A133" s="431"/>
      <c r="B133" s="431"/>
      <c r="C133" s="434"/>
      <c r="D133" s="433"/>
      <c r="E133" s="433"/>
      <c r="F133" s="433"/>
      <c r="G133" s="433"/>
    </row>
    <row r="134" spans="1:7">
      <c r="A134" s="431"/>
      <c r="B134" s="431"/>
      <c r="C134" s="434"/>
      <c r="D134" s="433"/>
      <c r="E134" s="433"/>
      <c r="F134" s="433"/>
      <c r="G134" s="433"/>
    </row>
    <row r="135" spans="1:7">
      <c r="A135" s="431"/>
      <c r="B135" s="431"/>
      <c r="C135" s="434"/>
      <c r="D135" s="433"/>
      <c r="E135" s="433"/>
      <c r="F135" s="433"/>
      <c r="G135" s="433"/>
    </row>
    <row r="136" spans="1:7">
      <c r="A136" s="431"/>
      <c r="B136" s="431"/>
      <c r="C136" s="434"/>
      <c r="D136" s="433"/>
      <c r="E136" s="433"/>
      <c r="F136" s="433"/>
      <c r="G136" s="433"/>
    </row>
    <row r="137" spans="1:7">
      <c r="A137" s="431"/>
      <c r="B137" s="431"/>
      <c r="C137" s="434"/>
      <c r="D137" s="433"/>
      <c r="E137" s="433"/>
      <c r="F137" s="433"/>
      <c r="G137" s="433"/>
    </row>
    <row r="138" spans="1:7">
      <c r="A138" s="431"/>
      <c r="B138" s="431"/>
      <c r="C138" s="434"/>
      <c r="D138" s="433"/>
      <c r="E138" s="433"/>
      <c r="F138" s="433"/>
      <c r="G138" s="433"/>
    </row>
    <row r="139" spans="1:7">
      <c r="A139" s="431"/>
      <c r="B139" s="431"/>
      <c r="C139" s="434"/>
      <c r="D139" s="433"/>
      <c r="E139" s="433"/>
      <c r="F139" s="433"/>
      <c r="G139" s="433"/>
    </row>
    <row r="140" spans="1:7">
      <c r="A140" s="431"/>
      <c r="B140" s="431"/>
      <c r="C140" s="434"/>
      <c r="D140" s="433"/>
      <c r="E140" s="433"/>
      <c r="F140" s="433"/>
      <c r="G140" s="433"/>
    </row>
    <row r="141" spans="1:7">
      <c r="A141" s="431"/>
      <c r="B141" s="431"/>
      <c r="C141" s="434"/>
      <c r="D141" s="433"/>
      <c r="E141" s="433"/>
      <c r="F141" s="433"/>
      <c r="G141" s="433"/>
    </row>
    <row r="142" spans="1:7">
      <c r="A142" s="431"/>
      <c r="B142" s="431"/>
      <c r="C142" s="434"/>
      <c r="D142" s="433"/>
      <c r="E142" s="433"/>
      <c r="F142" s="433"/>
      <c r="G142" s="433"/>
    </row>
    <row r="143" spans="1:7">
      <c r="A143" s="431"/>
      <c r="B143" s="431"/>
      <c r="C143" s="434"/>
      <c r="D143" s="433"/>
      <c r="E143" s="433"/>
      <c r="F143" s="433"/>
      <c r="G143" s="433"/>
    </row>
    <row r="144" spans="1:7">
      <c r="A144" s="431"/>
      <c r="B144" s="431"/>
      <c r="C144" s="434"/>
      <c r="D144" s="433"/>
      <c r="E144" s="433"/>
      <c r="F144" s="433"/>
      <c r="G144" s="433"/>
    </row>
    <row r="145" spans="1:7">
      <c r="A145" s="431"/>
      <c r="B145" s="431"/>
      <c r="C145" s="434"/>
      <c r="D145" s="433"/>
      <c r="E145" s="433"/>
      <c r="F145" s="433"/>
      <c r="G145" s="433"/>
    </row>
    <row r="146" spans="1:7">
      <c r="A146" s="431"/>
      <c r="B146" s="431"/>
      <c r="C146" s="434"/>
      <c r="D146" s="433"/>
      <c r="E146" s="433"/>
      <c r="F146" s="433"/>
      <c r="G146" s="433"/>
    </row>
    <row r="147" spans="1:7">
      <c r="A147" s="431"/>
      <c r="B147" s="431"/>
      <c r="C147" s="434"/>
      <c r="D147" s="433"/>
      <c r="E147" s="433"/>
      <c r="F147" s="433"/>
      <c r="G147" s="433"/>
    </row>
    <row r="148" spans="1:7">
      <c r="A148" s="431"/>
      <c r="B148" s="431"/>
      <c r="C148" s="434"/>
      <c r="D148" s="433"/>
      <c r="E148" s="433"/>
      <c r="F148" s="433"/>
      <c r="G148" s="433"/>
    </row>
    <row r="149" spans="1:7">
      <c r="A149" s="431"/>
      <c r="B149" s="431"/>
      <c r="C149" s="434"/>
      <c r="D149" s="433"/>
      <c r="E149" s="433"/>
      <c r="F149" s="433"/>
      <c r="G149" s="433"/>
    </row>
    <row r="150" spans="1:7">
      <c r="A150" s="431"/>
      <c r="B150" s="431"/>
      <c r="C150" s="434"/>
      <c r="D150" s="433"/>
      <c r="E150" s="433"/>
      <c r="F150" s="433"/>
      <c r="G150" s="433"/>
    </row>
    <row r="151" spans="1:7">
      <c r="A151" s="431"/>
      <c r="B151" s="431"/>
      <c r="C151" s="434"/>
      <c r="D151" s="433"/>
      <c r="E151" s="433"/>
      <c r="F151" s="433"/>
      <c r="G151" s="433"/>
    </row>
    <row r="152" spans="1:7">
      <c r="A152" s="431"/>
      <c r="B152" s="431"/>
      <c r="C152" s="434"/>
      <c r="D152" s="433"/>
      <c r="E152" s="433"/>
      <c r="F152" s="433"/>
      <c r="G152" s="433"/>
    </row>
    <row r="153" spans="1:7">
      <c r="A153" s="431"/>
      <c r="B153" s="431"/>
      <c r="C153" s="434"/>
      <c r="D153" s="433"/>
      <c r="E153" s="433"/>
      <c r="F153" s="433"/>
      <c r="G153" s="433"/>
    </row>
    <row r="154" spans="1:7">
      <c r="A154" s="431"/>
      <c r="B154" s="431"/>
      <c r="C154" s="434"/>
      <c r="D154" s="433"/>
      <c r="E154" s="433"/>
      <c r="F154" s="433"/>
      <c r="G154" s="433"/>
    </row>
    <row r="155" spans="1:7">
      <c r="A155" s="431"/>
      <c r="B155" s="431"/>
      <c r="C155" s="434"/>
      <c r="D155" s="433"/>
      <c r="E155" s="433"/>
      <c r="F155" s="433"/>
      <c r="G155" s="433"/>
    </row>
    <row r="156" spans="1:7">
      <c r="A156" s="431"/>
      <c r="B156" s="431"/>
      <c r="C156" s="434"/>
      <c r="D156" s="433"/>
      <c r="E156" s="433"/>
      <c r="F156" s="433"/>
      <c r="G156" s="433"/>
    </row>
    <row r="157" spans="1:7">
      <c r="A157" s="431"/>
      <c r="B157" s="431"/>
      <c r="C157" s="434"/>
      <c r="D157" s="433"/>
      <c r="E157" s="433"/>
      <c r="F157" s="433"/>
      <c r="G157" s="433"/>
    </row>
    <row r="158" spans="1:7">
      <c r="A158" s="431"/>
      <c r="B158" s="431"/>
      <c r="C158" s="434"/>
      <c r="D158" s="433"/>
      <c r="E158" s="433"/>
      <c r="F158" s="433"/>
      <c r="G158" s="433"/>
    </row>
    <row r="159" spans="1:7">
      <c r="A159" s="431"/>
      <c r="B159" s="431"/>
      <c r="C159" s="434"/>
      <c r="D159" s="433"/>
      <c r="E159" s="433"/>
      <c r="F159" s="433"/>
      <c r="G159" s="433"/>
    </row>
    <row r="160" spans="1:7">
      <c r="A160" s="431"/>
      <c r="B160" s="431"/>
      <c r="C160" s="434"/>
      <c r="D160" s="433"/>
      <c r="E160" s="433"/>
      <c r="F160" s="433"/>
      <c r="G160" s="433"/>
    </row>
    <row r="161" spans="1:7">
      <c r="A161" s="431"/>
      <c r="B161" s="431"/>
      <c r="C161" s="434"/>
      <c r="D161" s="433"/>
      <c r="E161" s="433"/>
      <c r="F161" s="433"/>
      <c r="G161" s="433"/>
    </row>
    <row r="162" spans="1:7">
      <c r="A162" s="431"/>
      <c r="B162" s="431"/>
      <c r="C162" s="434"/>
      <c r="D162" s="433"/>
      <c r="E162" s="433"/>
      <c r="F162" s="433"/>
      <c r="G162" s="433"/>
    </row>
    <row r="163" spans="1:7">
      <c r="A163" s="431"/>
      <c r="B163" s="431"/>
      <c r="C163" s="434"/>
      <c r="D163" s="433"/>
      <c r="E163" s="433"/>
      <c r="F163" s="433"/>
      <c r="G163" s="433"/>
    </row>
    <row r="164" spans="1:7">
      <c r="A164" s="431"/>
      <c r="B164" s="431"/>
      <c r="C164" s="434"/>
      <c r="D164" s="433"/>
      <c r="E164" s="433"/>
      <c r="F164" s="433"/>
      <c r="G164" s="433"/>
    </row>
    <row r="165" spans="1:7">
      <c r="A165" s="431"/>
      <c r="B165" s="431"/>
      <c r="C165" s="434"/>
      <c r="D165" s="433"/>
      <c r="E165" s="433"/>
      <c r="F165" s="433"/>
      <c r="G165" s="433"/>
    </row>
    <row r="166" spans="1:7">
      <c r="A166" s="431"/>
      <c r="B166" s="431"/>
      <c r="C166" s="434"/>
      <c r="D166" s="433"/>
      <c r="E166" s="433"/>
      <c r="F166" s="433"/>
      <c r="G166" s="433"/>
    </row>
    <row r="167" spans="1:7">
      <c r="A167" s="431"/>
      <c r="B167" s="431"/>
      <c r="C167" s="434"/>
      <c r="D167" s="433"/>
      <c r="E167" s="433"/>
      <c r="F167" s="433"/>
      <c r="G167" s="433"/>
    </row>
    <row r="168" spans="1:7">
      <c r="A168" s="431"/>
      <c r="B168" s="431"/>
      <c r="C168" s="434"/>
      <c r="D168" s="433"/>
      <c r="E168" s="433"/>
      <c r="F168" s="433"/>
      <c r="G168" s="433"/>
    </row>
    <row r="169" spans="1:7">
      <c r="A169" s="431"/>
      <c r="B169" s="431"/>
      <c r="C169" s="434"/>
      <c r="D169" s="433"/>
      <c r="E169" s="433"/>
      <c r="F169" s="433"/>
      <c r="G169" s="433"/>
    </row>
    <row r="170" spans="1:7">
      <c r="A170" s="431"/>
      <c r="B170" s="431"/>
      <c r="C170" s="434"/>
      <c r="D170" s="433"/>
      <c r="E170" s="433"/>
      <c r="F170" s="433"/>
      <c r="G170" s="433"/>
    </row>
    <row r="171" spans="1:7">
      <c r="A171" s="431"/>
      <c r="B171" s="431"/>
      <c r="C171" s="434"/>
      <c r="D171" s="433"/>
      <c r="E171" s="433"/>
      <c r="F171" s="433"/>
      <c r="G171" s="433"/>
    </row>
    <row r="172" spans="1:7">
      <c r="A172" s="431"/>
      <c r="B172" s="431"/>
      <c r="C172" s="434"/>
      <c r="D172" s="433"/>
      <c r="E172" s="433"/>
      <c r="F172" s="433"/>
      <c r="G172" s="433"/>
    </row>
    <row r="173" spans="1:7">
      <c r="A173" s="431"/>
      <c r="B173" s="431"/>
      <c r="C173" s="434"/>
      <c r="D173" s="433"/>
      <c r="E173" s="433"/>
      <c r="F173" s="433"/>
      <c r="G173" s="433"/>
    </row>
    <row r="174" spans="1:7">
      <c r="A174" s="431"/>
      <c r="B174" s="431"/>
      <c r="C174" s="434"/>
      <c r="D174" s="433"/>
      <c r="E174" s="433"/>
      <c r="F174" s="433"/>
      <c r="G174" s="433"/>
    </row>
    <row r="175" spans="1:7">
      <c r="A175" s="431"/>
      <c r="B175" s="431"/>
      <c r="C175" s="434"/>
      <c r="D175" s="433"/>
      <c r="E175" s="433"/>
      <c r="F175" s="433"/>
      <c r="G175" s="433"/>
    </row>
    <row r="176" spans="1:7">
      <c r="A176" s="431"/>
      <c r="B176" s="431"/>
      <c r="C176" s="434"/>
      <c r="D176" s="433"/>
      <c r="E176" s="433"/>
      <c r="F176" s="433"/>
      <c r="G176" s="433"/>
    </row>
    <row r="177" spans="1:7">
      <c r="A177" s="431"/>
      <c r="B177" s="431"/>
      <c r="C177" s="434"/>
      <c r="D177" s="433"/>
      <c r="E177" s="433"/>
      <c r="F177" s="433"/>
      <c r="G177" s="433"/>
    </row>
  </sheetData>
  <phoneticPr fontId="22" type="noConversion"/>
  <pageMargins left="0.17" right="0.17" top="0.71" bottom="1" header="0" footer="0"/>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dimension ref="A1:F278"/>
  <sheetViews>
    <sheetView topLeftCell="A113" zoomScale="200" workbookViewId="0">
      <selection activeCell="C52" sqref="C52"/>
    </sheetView>
  </sheetViews>
  <sheetFormatPr baseColWidth="10" defaultRowHeight="12.75"/>
  <cols>
    <col min="1" max="1" width="11.7109375" style="148" customWidth="1"/>
    <col min="2" max="2" width="54.5703125" style="260" customWidth="1"/>
    <col min="3" max="3" width="15.140625" style="190" bestFit="1" customWidth="1"/>
    <col min="4" max="4" width="14.5703125" style="260" customWidth="1"/>
    <col min="5" max="16384" width="11.42578125" style="148"/>
  </cols>
  <sheetData>
    <row r="1" spans="1:6" ht="25.5" customHeight="1">
      <c r="A1" s="189" t="s">
        <v>314</v>
      </c>
      <c r="B1" s="259"/>
      <c r="C1" s="263"/>
      <c r="D1" s="333"/>
      <c r="E1" s="258"/>
      <c r="F1" s="258"/>
    </row>
    <row r="2" spans="1:6" ht="18" customHeight="1">
      <c r="A2" s="360" t="s">
        <v>964</v>
      </c>
      <c r="B2" s="321" t="s">
        <v>1056</v>
      </c>
      <c r="C2" s="267" t="s">
        <v>459</v>
      </c>
      <c r="D2" s="332" t="s">
        <v>460</v>
      </c>
      <c r="E2" s="258"/>
      <c r="F2" s="258"/>
    </row>
    <row r="3" spans="1:6" ht="15.95" customHeight="1">
      <c r="A3" s="59">
        <v>13560100</v>
      </c>
      <c r="B3" s="277" t="s">
        <v>468</v>
      </c>
      <c r="C3" s="329">
        <f ca="1">+'GASTOS-ok'!C44</f>
        <v>18000</v>
      </c>
      <c r="D3" s="119" t="s">
        <v>1115</v>
      </c>
      <c r="E3" s="258"/>
      <c r="F3" s="258"/>
    </row>
    <row r="4" spans="1:6" ht="15.95" customHeight="1">
      <c r="A4" s="59">
        <v>13562400</v>
      </c>
      <c r="B4" s="277" t="s">
        <v>496</v>
      </c>
      <c r="C4" s="329">
        <f ca="1">+'GASTOS-ok'!C45</f>
        <v>75000</v>
      </c>
      <c r="D4" s="119" t="s">
        <v>1115</v>
      </c>
      <c r="E4" s="258"/>
      <c r="F4" s="258"/>
    </row>
    <row r="5" spans="1:6" ht="15.95" customHeight="1">
      <c r="A5" s="59">
        <v>13562700</v>
      </c>
      <c r="B5" s="277" t="s">
        <v>108</v>
      </c>
      <c r="C5" s="329">
        <f ca="1">+'GASTOS-ok'!C46</f>
        <v>50000</v>
      </c>
      <c r="D5" s="119" t="s">
        <v>1115</v>
      </c>
      <c r="E5" s="258"/>
      <c r="F5" s="258"/>
    </row>
    <row r="6" spans="1:6" ht="15.95" customHeight="1">
      <c r="A6" s="59">
        <v>13562901</v>
      </c>
      <c r="B6" s="277" t="s">
        <v>331</v>
      </c>
      <c r="C6" s="329">
        <f ca="1">+'GASTOS-ok'!C47</f>
        <v>9000</v>
      </c>
      <c r="D6" s="119" t="s">
        <v>1115</v>
      </c>
      <c r="E6" s="258"/>
      <c r="F6" s="258"/>
    </row>
    <row r="7" spans="1:6" ht="15.95" customHeight="1">
      <c r="A7" s="59">
        <v>16260000</v>
      </c>
      <c r="B7" s="277" t="s">
        <v>497</v>
      </c>
      <c r="C7" s="329">
        <f ca="1">+'GASTOS-ok'!C139</f>
        <v>30000</v>
      </c>
      <c r="D7" s="119" t="s">
        <v>1115</v>
      </c>
      <c r="E7" s="258"/>
      <c r="F7" s="258"/>
    </row>
    <row r="8" spans="1:6" ht="15.95" customHeight="1">
      <c r="A8" s="59">
        <v>16262701</v>
      </c>
      <c r="B8" s="277" t="s">
        <v>696</v>
      </c>
      <c r="C8" s="329">
        <f ca="1">+'GASTOS-ok'!C140</f>
        <v>200000</v>
      </c>
      <c r="D8" s="119" t="s">
        <v>1115</v>
      </c>
      <c r="E8" s="258"/>
      <c r="F8" s="258"/>
    </row>
    <row r="9" spans="1:6" ht="15.95" customHeight="1">
      <c r="A9" s="59">
        <v>16262702</v>
      </c>
      <c r="B9" s="277" t="s">
        <v>189</v>
      </c>
      <c r="C9" s="329">
        <f ca="1">+'GASTOS-ok'!C141</f>
        <v>81124</v>
      </c>
      <c r="D9" s="119" t="s">
        <v>1115</v>
      </c>
      <c r="E9" s="258"/>
      <c r="F9" s="258"/>
    </row>
    <row r="10" spans="1:6" ht="15.95" customHeight="1">
      <c r="A10" s="59">
        <v>16262703</v>
      </c>
      <c r="B10" s="277" t="s">
        <v>498</v>
      </c>
      <c r="C10" s="329">
        <f ca="1">+'GASTOS-ok'!C142</f>
        <v>20000</v>
      </c>
      <c r="D10" s="371" t="s">
        <v>1115</v>
      </c>
      <c r="E10" s="258"/>
      <c r="F10" s="258"/>
    </row>
    <row r="11" spans="1:6" ht="15.95" customHeight="1">
      <c r="A11" s="59">
        <v>16262705</v>
      </c>
      <c r="B11" s="277" t="s">
        <v>890</v>
      </c>
      <c r="C11" s="329">
        <f ca="1">+'GASTOS-ok'!C143</f>
        <v>105000</v>
      </c>
      <c r="D11" s="119" t="s">
        <v>1115</v>
      </c>
      <c r="E11" s="258"/>
      <c r="F11" s="258"/>
    </row>
    <row r="12" spans="1:6" ht="15.95" customHeight="1">
      <c r="A12" s="59">
        <v>16262706</v>
      </c>
      <c r="B12" s="277" t="s">
        <v>584</v>
      </c>
      <c r="C12" s="329">
        <f ca="1">+'GASTOS-ok'!C144</f>
        <v>500000</v>
      </c>
      <c r="D12" s="369" t="s">
        <v>1115</v>
      </c>
      <c r="E12" s="258"/>
      <c r="F12" s="258"/>
    </row>
    <row r="13" spans="1:6" ht="15.95" customHeight="1">
      <c r="A13" s="59">
        <v>16962700</v>
      </c>
      <c r="B13" s="277" t="s">
        <v>499</v>
      </c>
      <c r="C13" s="329">
        <f ca="1">+'GASTOS-ok'!C166</f>
        <v>80000</v>
      </c>
      <c r="D13" s="369" t="s">
        <v>1115</v>
      </c>
      <c r="E13" s="258"/>
      <c r="F13" s="258"/>
    </row>
    <row r="14" spans="1:6" ht="15.95" customHeight="1">
      <c r="A14" s="59">
        <v>16964800</v>
      </c>
      <c r="B14" s="277" t="s">
        <v>1114</v>
      </c>
      <c r="C14" s="329">
        <f ca="1">+'GASTOS-ok'!C167</f>
        <v>52916.82</v>
      </c>
      <c r="D14" s="119" t="s">
        <v>1115</v>
      </c>
      <c r="E14" s="258"/>
      <c r="F14" s="258"/>
    </row>
    <row r="15" spans="1:6" ht="15.95" customHeight="1">
      <c r="A15" s="59">
        <v>17062700</v>
      </c>
      <c r="B15" s="277" t="s">
        <v>891</v>
      </c>
      <c r="C15" s="329">
        <f ca="1">+'GASTOS-ok'!C209</f>
        <v>45000</v>
      </c>
      <c r="D15" s="119" t="s">
        <v>1115</v>
      </c>
      <c r="E15" s="258"/>
      <c r="F15" s="258"/>
    </row>
    <row r="16" spans="1:6" ht="15.95" customHeight="1">
      <c r="A16" s="59">
        <v>17260100</v>
      </c>
      <c r="B16" s="277" t="s">
        <v>1078</v>
      </c>
      <c r="C16" s="329">
        <f ca="1">+'GASTOS-ok'!C229</f>
        <v>420000</v>
      </c>
      <c r="D16" s="119" t="s">
        <v>1115</v>
      </c>
      <c r="E16" s="258"/>
      <c r="F16" s="258"/>
    </row>
    <row r="17" spans="1:6" ht="15.95" customHeight="1">
      <c r="A17" s="59">
        <v>17260101</v>
      </c>
      <c r="B17" s="277" t="s">
        <v>846</v>
      </c>
      <c r="C17" s="329">
        <f ca="1">+'GASTOS-ok'!C230</f>
        <v>160000</v>
      </c>
      <c r="D17" s="119" t="s">
        <v>1115</v>
      </c>
      <c r="E17" s="258"/>
      <c r="F17" s="258"/>
    </row>
    <row r="18" spans="1:6" ht="15.95" customHeight="1">
      <c r="A18" s="59">
        <v>17260201</v>
      </c>
      <c r="B18" s="277" t="s">
        <v>457</v>
      </c>
      <c r="C18" s="329">
        <f ca="1">+'GASTOS-ok'!C231</f>
        <v>10000</v>
      </c>
      <c r="D18" s="119" t="s">
        <v>1115</v>
      </c>
      <c r="E18" s="258"/>
      <c r="F18" s="258"/>
    </row>
    <row r="19" spans="1:6" ht="15.95" customHeight="1">
      <c r="A19" s="59">
        <v>17261100</v>
      </c>
      <c r="B19" s="277" t="s">
        <v>1176</v>
      </c>
      <c r="C19" s="329">
        <f ca="1">+'GASTOS-ok'!C232</f>
        <v>565000</v>
      </c>
      <c r="D19" s="385" t="s">
        <v>313</v>
      </c>
      <c r="E19" s="258"/>
      <c r="F19" s="258"/>
    </row>
    <row r="20" spans="1:6" ht="15.95" customHeight="1">
      <c r="A20" s="59">
        <v>17261101</v>
      </c>
      <c r="B20" s="277" t="s">
        <v>267</v>
      </c>
      <c r="C20" s="329">
        <f ca="1">+'GASTOS-ok'!C233</f>
        <v>20000</v>
      </c>
      <c r="D20" s="385" t="s">
        <v>1115</v>
      </c>
      <c r="E20" s="258"/>
      <c r="F20" s="258"/>
    </row>
    <row r="21" spans="1:6" ht="15.95" customHeight="1">
      <c r="A21" s="59">
        <v>17264800</v>
      </c>
      <c r="B21" s="277" t="s">
        <v>1086</v>
      </c>
      <c r="C21" s="329">
        <f ca="1">+'GASTOS-ok'!C234</f>
        <v>150000</v>
      </c>
      <c r="D21" s="119" t="s">
        <v>1115</v>
      </c>
      <c r="E21" s="258"/>
      <c r="F21" s="258"/>
    </row>
    <row r="22" spans="1:6" ht="15.95" customHeight="1">
      <c r="A22" s="59">
        <v>17960000</v>
      </c>
      <c r="B22" s="277" t="s">
        <v>268</v>
      </c>
      <c r="C22" s="329">
        <f ca="1">+'GASTOS-ok'!C248</f>
        <v>10000</v>
      </c>
      <c r="D22" s="119" t="s">
        <v>1115</v>
      </c>
      <c r="E22" s="258"/>
      <c r="F22" s="258"/>
    </row>
    <row r="23" spans="1:6" ht="15.95" customHeight="1">
      <c r="A23" s="59">
        <v>17962700</v>
      </c>
      <c r="B23" s="277" t="s">
        <v>548</v>
      </c>
      <c r="C23" s="329">
        <f ca="1">+'GASTOS-ok'!C249</f>
        <v>30000</v>
      </c>
      <c r="D23" s="119" t="s">
        <v>1115</v>
      </c>
      <c r="E23" s="258"/>
      <c r="F23" s="258"/>
    </row>
    <row r="24" spans="1:6" ht="15.95" customHeight="1">
      <c r="A24" s="59">
        <v>23062700</v>
      </c>
      <c r="B24" s="69" t="s">
        <v>998</v>
      </c>
      <c r="C24" s="329">
        <f ca="1">+'GASTOS-ok'!C297</f>
        <v>5000</v>
      </c>
      <c r="D24" s="119" t="s">
        <v>1115</v>
      </c>
      <c r="E24" s="258"/>
      <c r="F24" s="258"/>
    </row>
    <row r="25" spans="1:6" ht="15.95" customHeight="1">
      <c r="A25" s="59">
        <v>23162702</v>
      </c>
      <c r="B25" s="359" t="s">
        <v>405</v>
      </c>
      <c r="C25" s="329">
        <f ca="1">+'GASTOS-ok'!C349</f>
        <v>1000</v>
      </c>
      <c r="D25" s="119" t="s">
        <v>1115</v>
      </c>
      <c r="E25" s="258"/>
      <c r="F25" s="258"/>
    </row>
    <row r="26" spans="1:6" ht="15.95" customHeight="1">
      <c r="A26" s="59">
        <v>23362201</v>
      </c>
      <c r="B26" s="277" t="s">
        <v>531</v>
      </c>
      <c r="C26" s="329">
        <f ca="1">+'GASTOS-ok'!C399</f>
        <v>120000</v>
      </c>
      <c r="D26" s="119" t="s">
        <v>1115</v>
      </c>
      <c r="E26" s="258"/>
      <c r="F26" s="258"/>
    </row>
    <row r="27" spans="1:6">
      <c r="A27" s="59">
        <v>23362700</v>
      </c>
      <c r="B27" s="277" t="s">
        <v>532</v>
      </c>
      <c r="C27" s="329">
        <f ca="1">+'GASTOS-ok'!C400</f>
        <v>125000</v>
      </c>
      <c r="D27" s="119" t="s">
        <v>1115</v>
      </c>
      <c r="E27" s="258"/>
      <c r="F27" s="258"/>
    </row>
    <row r="28" spans="1:6" ht="15.95" customHeight="1">
      <c r="A28" s="59">
        <v>23362701</v>
      </c>
      <c r="B28" s="277" t="s">
        <v>568</v>
      </c>
      <c r="C28" s="329">
        <f ca="1">+'GASTOS-ok'!C401</f>
        <v>5000</v>
      </c>
      <c r="D28" s="119" t="s">
        <v>1115</v>
      </c>
      <c r="E28" s="258"/>
      <c r="F28" s="258"/>
    </row>
    <row r="29" spans="1:6" ht="15.95" customHeight="1">
      <c r="A29" s="363">
        <v>23365000</v>
      </c>
      <c r="B29" s="69" t="s">
        <v>1036</v>
      </c>
      <c r="C29" s="329">
        <f ca="1">+'GASTOS-ok'!C402</f>
        <v>107394.03</v>
      </c>
      <c r="D29" s="119" t="s">
        <v>1115</v>
      </c>
      <c r="E29" s="258"/>
      <c r="F29" s="258"/>
    </row>
    <row r="30" spans="1:6" ht="15.95" customHeight="1">
      <c r="A30" s="59">
        <v>23562500</v>
      </c>
      <c r="B30" s="277" t="s">
        <v>368</v>
      </c>
      <c r="C30" s="229">
        <f ca="1">+'GASTOS-ok'!C429</f>
        <v>15000</v>
      </c>
      <c r="D30" s="119" t="s">
        <v>1115</v>
      </c>
      <c r="E30" s="258"/>
      <c r="F30" s="258"/>
    </row>
    <row r="31" spans="1:6" ht="15.95" customHeight="1">
      <c r="A31" s="59">
        <v>24162600</v>
      </c>
      <c r="B31" s="277" t="s">
        <v>903</v>
      </c>
      <c r="C31" s="329">
        <f ca="1">+'GASTOS-ok'!C474</f>
        <v>1100</v>
      </c>
      <c r="D31" s="119" t="s">
        <v>1115</v>
      </c>
      <c r="E31" s="258"/>
      <c r="F31" s="258"/>
    </row>
    <row r="32" spans="1:6" ht="15.95" customHeight="1">
      <c r="A32" s="59">
        <v>24162702</v>
      </c>
      <c r="B32" s="277" t="s">
        <v>697</v>
      </c>
      <c r="C32" s="329">
        <f ca="1">+'GASTOS-ok'!C475</f>
        <v>1000</v>
      </c>
      <c r="D32" s="119" t="s">
        <v>1115</v>
      </c>
      <c r="E32" s="258"/>
      <c r="F32" s="258"/>
    </row>
    <row r="33" spans="1:6" ht="15.95" customHeight="1">
      <c r="A33" s="59">
        <v>24162703</v>
      </c>
      <c r="B33" s="277" t="s">
        <v>155</v>
      </c>
      <c r="C33" s="329">
        <f ca="1">+'GASTOS-ok'!C476</f>
        <v>300</v>
      </c>
      <c r="D33" s="119" t="s">
        <v>1115</v>
      </c>
      <c r="E33" s="258"/>
      <c r="F33" s="258"/>
    </row>
    <row r="34" spans="1:6" ht="15.95" customHeight="1">
      <c r="A34" s="59">
        <v>31262500</v>
      </c>
      <c r="B34" s="277" t="s">
        <v>178</v>
      </c>
      <c r="C34" s="329">
        <f ca="1">+'GASTOS-ok'!C516</f>
        <v>40000</v>
      </c>
      <c r="D34" s="119" t="s">
        <v>1115</v>
      </c>
      <c r="E34" s="258"/>
      <c r="F34" s="258"/>
    </row>
    <row r="35" spans="1:6" ht="15.95" customHeight="1">
      <c r="A35" s="59">
        <v>31262501</v>
      </c>
      <c r="B35" s="277" t="s">
        <v>179</v>
      </c>
      <c r="C35" s="329">
        <f ca="1">+'GASTOS-ok'!C517</f>
        <v>40000</v>
      </c>
      <c r="D35" s="119" t="s">
        <v>1115</v>
      </c>
      <c r="E35" s="207"/>
      <c r="F35" s="258"/>
    </row>
    <row r="36" spans="1:6">
      <c r="A36" s="363">
        <v>31262700</v>
      </c>
      <c r="B36" s="192" t="s">
        <v>745</v>
      </c>
      <c r="C36" s="329">
        <f ca="1">+'GASTOS-ok'!C518</f>
        <v>150000</v>
      </c>
      <c r="D36" s="408" t="s">
        <v>1115</v>
      </c>
      <c r="E36" s="258"/>
      <c r="F36" s="258"/>
    </row>
    <row r="37" spans="1:6" ht="15.95" customHeight="1">
      <c r="A37" s="363">
        <v>31262702</v>
      </c>
      <c r="B37" s="192" t="s">
        <v>1041</v>
      </c>
      <c r="C37" s="329">
        <f ca="1">+'GASTOS-ok'!C519</f>
        <v>50000</v>
      </c>
      <c r="D37" s="119" t="s">
        <v>1115</v>
      </c>
      <c r="E37" s="258"/>
      <c r="F37" s="258"/>
    </row>
    <row r="38" spans="1:6" ht="15.95" customHeight="1">
      <c r="A38" s="59">
        <v>32862501</v>
      </c>
      <c r="B38" s="277" t="s">
        <v>179</v>
      </c>
      <c r="C38" s="329">
        <f ca="1">+'GASTOS-ok'!C559</f>
        <v>2000</v>
      </c>
      <c r="D38" s="119" t="s">
        <v>1115</v>
      </c>
      <c r="E38" s="258"/>
      <c r="F38" s="258"/>
    </row>
    <row r="39" spans="1:6" ht="15.95" customHeight="1">
      <c r="A39" s="59">
        <v>32862600</v>
      </c>
      <c r="B39" s="277" t="s">
        <v>903</v>
      </c>
      <c r="C39" s="329">
        <f ca="1">+'GASTOS-ok'!C560</f>
        <v>1000</v>
      </c>
      <c r="D39" s="119" t="s">
        <v>1115</v>
      </c>
      <c r="E39" s="258"/>
      <c r="F39" s="258"/>
    </row>
    <row r="40" spans="1:6">
      <c r="A40" s="59">
        <v>32862701</v>
      </c>
      <c r="B40" s="277" t="s">
        <v>744</v>
      </c>
      <c r="C40" s="329">
        <f ca="1">+'GASTOS-ok'!C561</f>
        <v>6000</v>
      </c>
      <c r="D40" s="119" t="s">
        <v>1115</v>
      </c>
      <c r="E40" s="258"/>
      <c r="F40" s="258"/>
    </row>
    <row r="41" spans="1:6">
      <c r="A41" s="59">
        <v>32862702</v>
      </c>
      <c r="B41" s="277" t="s">
        <v>112</v>
      </c>
      <c r="C41" s="329">
        <f ca="1">+'GASTOS-ok'!C562</f>
        <v>60000</v>
      </c>
      <c r="D41" s="119" t="s">
        <v>1115</v>
      </c>
      <c r="E41" s="258"/>
      <c r="F41" s="258"/>
    </row>
    <row r="42" spans="1:6">
      <c r="A42" s="59">
        <v>33360100</v>
      </c>
      <c r="B42" s="277" t="s">
        <v>255</v>
      </c>
      <c r="C42" s="329">
        <f ca="1">+'GASTOS-ok'!C616</f>
        <v>5000</v>
      </c>
      <c r="D42" s="119" t="s">
        <v>1115</v>
      </c>
      <c r="E42" s="258"/>
      <c r="F42" s="258"/>
    </row>
    <row r="43" spans="1:6" ht="15.95" customHeight="1">
      <c r="A43" s="364">
        <v>33362500</v>
      </c>
      <c r="B43" s="192" t="s">
        <v>368</v>
      </c>
      <c r="C43" s="329">
        <f ca="1">+'GASTOS-ok'!C617</f>
        <v>1500</v>
      </c>
      <c r="D43" s="119" t="s">
        <v>1115</v>
      </c>
      <c r="E43" s="258"/>
      <c r="F43" s="258"/>
    </row>
    <row r="44" spans="1:6" ht="15.95" customHeight="1">
      <c r="A44" s="365">
        <v>33362600</v>
      </c>
      <c r="B44" s="362" t="s">
        <v>703</v>
      </c>
      <c r="C44" s="329">
        <f ca="1">+'GASTOS-ok'!C618</f>
        <v>600</v>
      </c>
      <c r="D44" s="119" t="s">
        <v>1115</v>
      </c>
      <c r="E44" s="258"/>
      <c r="F44" s="258"/>
    </row>
    <row r="45" spans="1:6" ht="15.95" customHeight="1">
      <c r="A45" s="59">
        <v>33362700</v>
      </c>
      <c r="B45" s="277" t="s">
        <v>256</v>
      </c>
      <c r="C45" s="329">
        <f ca="1">+'GASTOS-ok'!C619</f>
        <v>25000</v>
      </c>
      <c r="D45" s="119" t="s">
        <v>1115</v>
      </c>
      <c r="E45" s="258"/>
      <c r="F45" s="258"/>
    </row>
    <row r="46" spans="1:6" ht="15.95" customHeight="1">
      <c r="A46" s="59">
        <v>33362702</v>
      </c>
      <c r="B46" s="277" t="s">
        <v>257</v>
      </c>
      <c r="C46" s="329">
        <f ca="1">+'GASTOS-ok'!C620</f>
        <v>17000</v>
      </c>
      <c r="D46" s="119" t="s">
        <v>1115</v>
      </c>
      <c r="E46" s="258"/>
      <c r="F46" s="258"/>
    </row>
    <row r="47" spans="1:6" ht="15.95" customHeight="1">
      <c r="A47" s="59">
        <v>33362703</v>
      </c>
      <c r="B47" s="277" t="s">
        <v>899</v>
      </c>
      <c r="C47" s="329">
        <f ca="1">+'GASTOS-ok'!C621</f>
        <v>10000</v>
      </c>
      <c r="D47" s="119" t="s">
        <v>1115</v>
      </c>
      <c r="E47" s="258"/>
      <c r="F47" s="258"/>
    </row>
    <row r="48" spans="1:6" ht="15.95" customHeight="1">
      <c r="A48" s="59">
        <v>33362704</v>
      </c>
      <c r="B48" s="277" t="s">
        <v>25</v>
      </c>
      <c r="C48" s="329">
        <f ca="1">+'GASTOS-ok'!C622</f>
        <v>39000</v>
      </c>
      <c r="D48" s="119" t="s">
        <v>1115</v>
      </c>
      <c r="E48" s="258"/>
      <c r="F48" s="258"/>
    </row>
    <row r="49" spans="1:6" ht="15.95" customHeight="1">
      <c r="A49" s="59">
        <v>33362705</v>
      </c>
      <c r="B49" s="277" t="s">
        <v>26</v>
      </c>
      <c r="C49" s="329">
        <f ca="1">+'GASTOS-ok'!C623</f>
        <v>70000</v>
      </c>
      <c r="D49" s="119" t="s">
        <v>1115</v>
      </c>
      <c r="E49" s="258"/>
      <c r="F49" s="258"/>
    </row>
    <row r="50" spans="1:6" ht="15.95" customHeight="1">
      <c r="A50" s="59">
        <v>33362707</v>
      </c>
      <c r="B50" s="277" t="s">
        <v>27</v>
      </c>
      <c r="C50" s="329">
        <f ca="1">+'GASTOS-ok'!C624</f>
        <v>25000</v>
      </c>
      <c r="D50" s="119" t="s">
        <v>1115</v>
      </c>
      <c r="E50" s="258"/>
      <c r="F50" s="258"/>
    </row>
    <row r="51" spans="1:6" ht="15.95" customHeight="1">
      <c r="A51" s="59">
        <v>33464000</v>
      </c>
      <c r="B51" s="277" t="s">
        <v>204</v>
      </c>
      <c r="C51" s="329">
        <f ca="1">+'GASTOS-ok'!C681</f>
        <v>23500</v>
      </c>
      <c r="D51" s="119" t="s">
        <v>1115</v>
      </c>
      <c r="E51" s="258"/>
      <c r="F51" s="258"/>
    </row>
    <row r="52" spans="1:6" ht="15.95" customHeight="1">
      <c r="A52" s="59">
        <v>33464001</v>
      </c>
      <c r="B52" s="277" t="s">
        <v>269</v>
      </c>
      <c r="C52" s="329">
        <f ca="1">+'GASTOS-ok'!C682</f>
        <v>10000</v>
      </c>
      <c r="D52" s="119" t="s">
        <v>1115</v>
      </c>
      <c r="E52" s="258"/>
      <c r="F52" s="258"/>
    </row>
    <row r="53" spans="1:6" ht="15.95" customHeight="1">
      <c r="A53" s="59">
        <v>33465000</v>
      </c>
      <c r="B53" s="277" t="s">
        <v>316</v>
      </c>
      <c r="C53" s="329">
        <f ca="1">+'GASTOS-ok'!C683</f>
        <v>500000</v>
      </c>
      <c r="D53" s="119" t="s">
        <v>149</v>
      </c>
      <c r="E53" s="258"/>
      <c r="F53" s="258"/>
    </row>
    <row r="54" spans="1:6" ht="15.95" customHeight="1">
      <c r="A54" s="59">
        <v>33660000</v>
      </c>
      <c r="B54" s="277" t="s">
        <v>51</v>
      </c>
      <c r="C54" s="329">
        <f ca="1">+'GASTOS-ok'!C726</f>
        <v>36000</v>
      </c>
      <c r="D54" s="119" t="s">
        <v>1115</v>
      </c>
      <c r="E54" s="258"/>
      <c r="F54" s="258"/>
    </row>
    <row r="55" spans="1:6" ht="15.95" customHeight="1">
      <c r="A55" s="59">
        <v>33662700</v>
      </c>
      <c r="B55" s="277" t="s">
        <v>270</v>
      </c>
      <c r="C55" s="329">
        <f ca="1">+'GASTOS-ok'!C727</f>
        <v>18000</v>
      </c>
      <c r="D55" s="119" t="s">
        <v>1115</v>
      </c>
      <c r="E55" s="258"/>
      <c r="F55" s="258"/>
    </row>
    <row r="56" spans="1:6">
      <c r="A56" s="59">
        <v>33962500</v>
      </c>
      <c r="B56" s="277" t="s">
        <v>554</v>
      </c>
      <c r="C56" s="329">
        <f ca="1">+'GASTOS-ok'!C775</f>
        <v>2000</v>
      </c>
      <c r="D56" s="119" t="s">
        <v>1115</v>
      </c>
      <c r="E56" s="258"/>
      <c r="F56" s="258"/>
    </row>
    <row r="57" spans="1:6">
      <c r="A57" s="59">
        <v>33762600</v>
      </c>
      <c r="B57" s="277" t="s">
        <v>903</v>
      </c>
      <c r="C57" s="329">
        <f ca="1">+'GASTOS-ok'!C776</f>
        <v>500</v>
      </c>
      <c r="D57" s="119" t="s">
        <v>1115</v>
      </c>
      <c r="E57" s="258"/>
      <c r="F57" s="258"/>
    </row>
    <row r="58" spans="1:6">
      <c r="A58" s="59">
        <v>33962700</v>
      </c>
      <c r="B58" s="277" t="s">
        <v>340</v>
      </c>
      <c r="C58" s="329">
        <f ca="1">+'GASTOS-ok'!C777</f>
        <v>79448.149999999994</v>
      </c>
      <c r="D58" s="119" t="s">
        <v>1115</v>
      </c>
      <c r="E58" s="258"/>
      <c r="F58" s="258"/>
    </row>
    <row r="59" spans="1:6">
      <c r="A59" s="59">
        <v>33965000</v>
      </c>
      <c r="B59" s="277" t="s">
        <v>339</v>
      </c>
      <c r="C59" s="329">
        <f ca="1">+'GASTOS-ok'!C778</f>
        <v>2500</v>
      </c>
      <c r="D59" s="119" t="s">
        <v>1115</v>
      </c>
      <c r="E59" s="258"/>
      <c r="F59" s="258"/>
    </row>
    <row r="60" spans="1:6">
      <c r="A60" s="59">
        <v>34162700</v>
      </c>
      <c r="B60" s="277" t="s">
        <v>1120</v>
      </c>
      <c r="C60" s="329">
        <f ca="1">+'GASTOS-ok'!C878</f>
        <v>9000</v>
      </c>
      <c r="D60" s="119" t="s">
        <v>1115</v>
      </c>
      <c r="E60" s="258"/>
      <c r="F60" s="258"/>
    </row>
    <row r="61" spans="1:6">
      <c r="A61" s="59">
        <v>34262500</v>
      </c>
      <c r="B61" s="277" t="s">
        <v>554</v>
      </c>
      <c r="C61" s="329">
        <f ca="1">+'GASTOS-ok'!C893</f>
        <v>2000</v>
      </c>
      <c r="D61" s="119" t="s">
        <v>1115</v>
      </c>
      <c r="E61" s="258"/>
      <c r="F61" s="258"/>
    </row>
    <row r="62" spans="1:6" ht="12" customHeight="1">
      <c r="A62" s="59">
        <v>34262701</v>
      </c>
      <c r="B62" s="277" t="s">
        <v>229</v>
      </c>
      <c r="C62" s="329">
        <f ca="1">+'GASTOS-ok'!C894</f>
        <v>280000</v>
      </c>
      <c r="D62" s="119" t="s">
        <v>1115</v>
      </c>
      <c r="E62" s="258"/>
      <c r="F62" s="258"/>
    </row>
    <row r="63" spans="1:6">
      <c r="A63" s="59">
        <v>34262702</v>
      </c>
      <c r="B63" s="277" t="s">
        <v>1121</v>
      </c>
      <c r="C63" s="329">
        <f ca="1">+'GASTOS-ok'!C895</f>
        <v>40000</v>
      </c>
      <c r="D63" s="119" t="s">
        <v>1115</v>
      </c>
      <c r="E63" s="258"/>
      <c r="F63" s="258"/>
    </row>
    <row r="64" spans="1:6">
      <c r="A64" s="59">
        <v>34263600</v>
      </c>
      <c r="B64" s="277" t="s">
        <v>328</v>
      </c>
      <c r="C64" s="329">
        <f ca="1">+'GASTOS-ok'!C896</f>
        <v>1000</v>
      </c>
      <c r="D64" s="119" t="s">
        <v>1115</v>
      </c>
      <c r="E64" s="258"/>
      <c r="F64" s="258"/>
    </row>
    <row r="65" spans="1:6">
      <c r="A65" s="59">
        <v>34264100</v>
      </c>
      <c r="B65" s="277" t="s">
        <v>902</v>
      </c>
      <c r="C65" s="329">
        <f ca="1">+'GASTOS-ok'!C897</f>
        <v>5000</v>
      </c>
      <c r="D65" s="119" t="s">
        <v>1115</v>
      </c>
      <c r="E65" s="258"/>
      <c r="F65" s="258"/>
    </row>
    <row r="66" spans="1:6">
      <c r="A66" s="59">
        <v>34264800</v>
      </c>
      <c r="B66" s="277" t="s">
        <v>99</v>
      </c>
      <c r="C66" s="329">
        <f ca="1">+'GASTOS-ok'!C898</f>
        <v>4000</v>
      </c>
      <c r="D66" s="119" t="s">
        <v>1115</v>
      </c>
      <c r="E66" s="258"/>
      <c r="F66" s="258"/>
    </row>
    <row r="67" spans="1:6">
      <c r="A67" s="59">
        <v>41062500</v>
      </c>
      <c r="B67" s="277" t="s">
        <v>593</v>
      </c>
      <c r="C67" s="329">
        <f ca="1">+'GASTOS-ok'!C940</f>
        <v>3000</v>
      </c>
      <c r="D67" s="119" t="s">
        <v>1115</v>
      </c>
      <c r="E67" s="258"/>
      <c r="F67" s="258"/>
    </row>
    <row r="68" spans="1:6">
      <c r="A68" s="59">
        <v>41062700</v>
      </c>
      <c r="B68" s="277" t="s">
        <v>230</v>
      </c>
      <c r="C68" s="329">
        <f ca="1">+'GASTOS-ok'!C941</f>
        <v>3000</v>
      </c>
      <c r="D68" s="119" t="s">
        <v>1115</v>
      </c>
      <c r="E68" s="258"/>
      <c r="F68" s="258"/>
    </row>
    <row r="69" spans="1:6">
      <c r="A69" s="59">
        <v>41262704</v>
      </c>
      <c r="B69" s="277" t="s">
        <v>230</v>
      </c>
      <c r="C69" s="329">
        <f ca="1">+'GASTOS-ok'!C949</f>
        <v>30000</v>
      </c>
      <c r="D69" s="119" t="s">
        <v>1115</v>
      </c>
      <c r="E69" s="258"/>
      <c r="F69" s="258"/>
    </row>
    <row r="70" spans="1:6">
      <c r="A70" s="59">
        <v>41363200</v>
      </c>
      <c r="B70" s="277" t="s">
        <v>249</v>
      </c>
      <c r="C70" s="329">
        <f ca="1">+'GASTOS-ok'!C974</f>
        <v>10000</v>
      </c>
      <c r="D70" s="371" t="s">
        <v>1115</v>
      </c>
      <c r="E70" s="258"/>
      <c r="F70" s="258"/>
    </row>
    <row r="71" spans="1:6">
      <c r="A71" s="59">
        <v>41662300</v>
      </c>
      <c r="B71" s="277" t="s">
        <v>344</v>
      </c>
      <c r="C71" s="329">
        <f ca="1">+'GASTOS-ok'!C995</f>
        <v>5000</v>
      </c>
      <c r="D71" s="119" t="s">
        <v>1115</v>
      </c>
    </row>
    <row r="72" spans="1:6">
      <c r="A72" s="59">
        <v>41762700</v>
      </c>
      <c r="B72" s="277" t="s">
        <v>686</v>
      </c>
      <c r="C72" s="329">
        <f ca="1">+'GASTOS-ok'!C1010</f>
        <v>35000</v>
      </c>
      <c r="D72" s="119" t="s">
        <v>1115</v>
      </c>
    </row>
    <row r="73" spans="1:6" ht="15" customHeight="1">
      <c r="A73" s="59">
        <v>42262700</v>
      </c>
      <c r="B73" s="277" t="s">
        <v>1106</v>
      </c>
      <c r="C73" s="329">
        <f ca="1">+'GASTOS-ok'!C1052</f>
        <v>75000</v>
      </c>
      <c r="D73" s="119" t="s">
        <v>1115</v>
      </c>
    </row>
    <row r="74" spans="1:6" ht="15" customHeight="1">
      <c r="A74" s="59">
        <v>42562700</v>
      </c>
      <c r="B74" s="277" t="s">
        <v>114</v>
      </c>
      <c r="C74" s="329">
        <f ca="1">+'GASTOS-ok'!C1057</f>
        <v>599998</v>
      </c>
      <c r="D74" s="119" t="s">
        <v>1115</v>
      </c>
    </row>
    <row r="75" spans="1:6" ht="15" customHeight="1">
      <c r="A75" s="59">
        <v>42662201</v>
      </c>
      <c r="B75" s="277" t="s">
        <v>707</v>
      </c>
      <c r="C75" s="329">
        <f ca="1">+'GASTOS-ok'!C1097</f>
        <v>5000</v>
      </c>
      <c r="D75" s="119" t="s">
        <v>1115</v>
      </c>
    </row>
    <row r="76" spans="1:6" ht="15" customHeight="1">
      <c r="A76" s="59">
        <v>42662500</v>
      </c>
      <c r="B76" s="277" t="s">
        <v>710</v>
      </c>
      <c r="C76" s="329">
        <f ca="1">+'GASTOS-ok'!C1098</f>
        <v>3000</v>
      </c>
      <c r="D76" s="119" t="s">
        <v>1115</v>
      </c>
    </row>
    <row r="77" spans="1:6" ht="15" customHeight="1">
      <c r="A77" s="59">
        <v>42662502</v>
      </c>
      <c r="B77" s="192" t="s">
        <v>202</v>
      </c>
      <c r="C77" s="329">
        <f ca="1">+'GASTOS-ok'!C1099</f>
        <v>3000</v>
      </c>
      <c r="D77" s="119" t="s">
        <v>1115</v>
      </c>
    </row>
    <row r="78" spans="1:6" ht="15" customHeight="1">
      <c r="A78" s="59">
        <v>43165000</v>
      </c>
      <c r="B78" s="277" t="s">
        <v>796</v>
      </c>
      <c r="C78" s="329">
        <f ca="1">+'GASTOS-ok'!C1109</f>
        <v>18000</v>
      </c>
      <c r="D78" s="119" t="s">
        <v>1115</v>
      </c>
    </row>
    <row r="79" spans="1:6" ht="15" customHeight="1">
      <c r="A79" s="59">
        <v>43262500</v>
      </c>
      <c r="B79" s="277" t="s">
        <v>368</v>
      </c>
      <c r="C79" s="329">
        <f ca="1">+'GASTOS-ok'!C1177</f>
        <v>2000</v>
      </c>
      <c r="D79" s="119" t="s">
        <v>1115</v>
      </c>
    </row>
    <row r="80" spans="1:6" ht="15" customHeight="1">
      <c r="A80" s="59">
        <v>43262600</v>
      </c>
      <c r="B80" s="241" t="s">
        <v>703</v>
      </c>
      <c r="C80" s="329">
        <f ca="1">+'GASTOS-ok'!C1178</f>
        <v>1500</v>
      </c>
      <c r="D80" s="119" t="s">
        <v>1115</v>
      </c>
    </row>
    <row r="81" spans="1:4" ht="15" customHeight="1">
      <c r="A81" s="59">
        <v>43262701</v>
      </c>
      <c r="B81" s="241" t="s">
        <v>839</v>
      </c>
      <c r="C81" s="329">
        <f ca="1">+'GASTOS-ok'!C1179</f>
        <v>1604558.21</v>
      </c>
      <c r="D81" s="119" t="s">
        <v>1115</v>
      </c>
    </row>
    <row r="82" spans="1:4" ht="15" customHeight="1">
      <c r="A82" s="59">
        <v>43262704</v>
      </c>
      <c r="B82" s="241" t="s">
        <v>841</v>
      </c>
      <c r="C82" s="329">
        <f ca="1">+'GASTOS-ok'!C1180</f>
        <v>38252.5</v>
      </c>
      <c r="D82" s="119" t="s">
        <v>1115</v>
      </c>
    </row>
    <row r="83" spans="1:4" ht="15" customHeight="1">
      <c r="A83" s="59">
        <v>43265000</v>
      </c>
      <c r="B83" s="241" t="s">
        <v>838</v>
      </c>
      <c r="C83" s="329">
        <f ca="1">+'GASTOS-ok'!C1181</f>
        <v>140000</v>
      </c>
      <c r="D83" s="119" t="s">
        <v>1115</v>
      </c>
    </row>
    <row r="84" spans="1:4" ht="15" customHeight="1">
      <c r="A84" s="59">
        <v>43265001</v>
      </c>
      <c r="B84" s="241" t="s">
        <v>840</v>
      </c>
      <c r="C84" s="329">
        <f ca="1">+'GASTOS-ok'!C1182</f>
        <v>90000</v>
      </c>
      <c r="D84" s="119" t="s">
        <v>1115</v>
      </c>
    </row>
    <row r="85" spans="1:4" ht="15" customHeight="1">
      <c r="A85" s="59">
        <v>44162500</v>
      </c>
      <c r="B85" s="277" t="s">
        <v>368</v>
      </c>
      <c r="C85" s="329">
        <f ca="1">+'GASTOS-ok'!C1236</f>
        <v>100</v>
      </c>
      <c r="D85" s="119" t="s">
        <v>1115</v>
      </c>
    </row>
    <row r="86" spans="1:4" ht="15" customHeight="1">
      <c r="A86" s="59">
        <v>44162600</v>
      </c>
      <c r="B86" s="277" t="s">
        <v>903</v>
      </c>
      <c r="C86" s="329">
        <f ca="1">+'GASTOS-ok'!C1237</f>
        <v>400</v>
      </c>
      <c r="D86" s="119" t="s">
        <v>1115</v>
      </c>
    </row>
    <row r="87" spans="1:4" ht="15" customHeight="1">
      <c r="A87" s="59">
        <v>44162700</v>
      </c>
      <c r="B87" s="277" t="s">
        <v>418</v>
      </c>
      <c r="C87" s="329">
        <f ca="1">+'GASTOS-ok'!C1238</f>
        <v>500</v>
      </c>
      <c r="D87" s="119" t="s">
        <v>1115</v>
      </c>
    </row>
    <row r="88" spans="1:4" ht="15" customHeight="1">
      <c r="A88" s="59">
        <v>45361000</v>
      </c>
      <c r="B88" s="277" t="s">
        <v>1098</v>
      </c>
      <c r="C88" s="329">
        <f ca="1">+'GASTOS-ok'!C1303</f>
        <v>2500</v>
      </c>
      <c r="D88" s="119" t="s">
        <v>1115</v>
      </c>
    </row>
    <row r="89" spans="1:4" ht="15" customHeight="1">
      <c r="A89" s="59">
        <v>45361100</v>
      </c>
      <c r="B89" s="277" t="s">
        <v>544</v>
      </c>
      <c r="C89" s="329">
        <f ca="1">+'GASTOS-ok'!C1304</f>
        <v>150000</v>
      </c>
      <c r="D89" s="119" t="s">
        <v>1115</v>
      </c>
    </row>
    <row r="90" spans="1:4" ht="15" customHeight="1">
      <c r="A90" s="59">
        <v>45361101</v>
      </c>
      <c r="B90" s="277" t="s">
        <v>813</v>
      </c>
      <c r="C90" s="329">
        <f ca="1">+'GASTOS-ok'!C1305</f>
        <v>650000</v>
      </c>
      <c r="D90" s="119" t="s">
        <v>1115</v>
      </c>
    </row>
    <row r="91" spans="1:4" ht="15" customHeight="1">
      <c r="A91" s="59">
        <v>45362300</v>
      </c>
      <c r="B91" s="277" t="s">
        <v>289</v>
      </c>
      <c r="C91" s="329">
        <f ca="1">+'GASTOS-ok'!C1306</f>
        <v>20000</v>
      </c>
      <c r="D91" s="119" t="s">
        <v>1115</v>
      </c>
    </row>
    <row r="92" spans="1:4" ht="15" customHeight="1">
      <c r="A92" s="59">
        <v>45362500</v>
      </c>
      <c r="B92" s="277" t="s">
        <v>545</v>
      </c>
      <c r="C92" s="329">
        <f ca="1">+'GASTOS-ok'!C1307</f>
        <v>10000</v>
      </c>
      <c r="D92" s="119" t="s">
        <v>1115</v>
      </c>
    </row>
    <row r="93" spans="1:4" ht="15" customHeight="1">
      <c r="A93" s="59">
        <v>45362600</v>
      </c>
      <c r="B93" s="277" t="s">
        <v>288</v>
      </c>
      <c r="C93" s="329">
        <f ca="1">+'GASTOS-ok'!C1308</f>
        <v>2000</v>
      </c>
      <c r="D93" s="119" t="s">
        <v>1115</v>
      </c>
    </row>
    <row r="94" spans="1:4" ht="15" customHeight="1">
      <c r="A94" s="59">
        <v>45365000</v>
      </c>
      <c r="B94" s="277" t="s">
        <v>706</v>
      </c>
      <c r="C94" s="329">
        <f ca="1">+'GASTOS-ok'!C1309</f>
        <v>40000</v>
      </c>
      <c r="D94" s="119" t="s">
        <v>1115</v>
      </c>
    </row>
    <row r="95" spans="1:4" ht="15" customHeight="1">
      <c r="A95" s="59">
        <v>45962700</v>
      </c>
      <c r="B95" s="277" t="s">
        <v>318</v>
      </c>
      <c r="C95" s="329">
        <f ca="1">+'GASTOS-ok'!C1318</f>
        <v>1684920.11</v>
      </c>
      <c r="D95" s="119" t="s">
        <v>1115</v>
      </c>
    </row>
    <row r="96" spans="1:4" ht="15" customHeight="1">
      <c r="A96" s="59">
        <v>49162700</v>
      </c>
      <c r="B96" s="277" t="s">
        <v>1125</v>
      </c>
      <c r="C96" s="329">
        <f ca="1">+'GASTOS-ok'!C1349</f>
        <v>40000</v>
      </c>
      <c r="D96" s="119" t="s">
        <v>1115</v>
      </c>
    </row>
    <row r="97" spans="1:4" ht="15" customHeight="1">
      <c r="A97" s="59">
        <v>49162701</v>
      </c>
      <c r="B97" s="277" t="s">
        <v>312</v>
      </c>
      <c r="C97" s="329">
        <f ca="1">+'GASTOS-ok'!C1350</f>
        <v>26750</v>
      </c>
      <c r="D97" s="119" t="s">
        <v>1115</v>
      </c>
    </row>
    <row r="98" spans="1:4" ht="15" customHeight="1">
      <c r="A98" s="363">
        <v>49162704</v>
      </c>
      <c r="B98" s="69" t="s">
        <v>599</v>
      </c>
      <c r="C98" s="329">
        <f ca="1">+'GASTOS-ok'!C1351</f>
        <v>10000</v>
      </c>
      <c r="D98" s="119" t="s">
        <v>1115</v>
      </c>
    </row>
    <row r="99" spans="1:4" ht="15" customHeight="1">
      <c r="A99" s="363">
        <v>49162705</v>
      </c>
      <c r="B99" s="69" t="s">
        <v>818</v>
      </c>
      <c r="C99" s="329">
        <f ca="1">+'GASTOS-ok'!C1352</f>
        <v>40000</v>
      </c>
      <c r="D99" s="119" t="s">
        <v>1115</v>
      </c>
    </row>
    <row r="100" spans="1:4" ht="15" customHeight="1">
      <c r="A100" s="363">
        <v>49164100</v>
      </c>
      <c r="B100" s="69" t="s">
        <v>819</v>
      </c>
      <c r="C100" s="329">
        <f ca="1">+'GASTOS-ok'!C1353</f>
        <v>6000</v>
      </c>
      <c r="D100" s="119" t="s">
        <v>1115</v>
      </c>
    </row>
    <row r="101" spans="1:4" ht="15" customHeight="1">
      <c r="A101" s="59">
        <v>92062500</v>
      </c>
      <c r="B101" s="277" t="s">
        <v>554</v>
      </c>
      <c r="C101" s="329">
        <f ca="1">+'GASTOS-ok'!C1431</f>
        <v>1337</v>
      </c>
      <c r="D101" s="119" t="s">
        <v>1115</v>
      </c>
    </row>
    <row r="102" spans="1:4" ht="15" customHeight="1">
      <c r="A102" s="59">
        <v>92062600</v>
      </c>
      <c r="B102" s="277" t="s">
        <v>119</v>
      </c>
      <c r="C102" s="329">
        <f ca="1">+'GASTOS-ok'!C1432</f>
        <v>1000</v>
      </c>
      <c r="D102" s="119" t="s">
        <v>1115</v>
      </c>
    </row>
    <row r="103" spans="1:4" ht="15" customHeight="1">
      <c r="A103" s="59">
        <v>92062700</v>
      </c>
      <c r="B103" s="277" t="s">
        <v>120</v>
      </c>
      <c r="C103" s="329">
        <f ca="1">+'GASTOS-ok'!C1433</f>
        <v>60000</v>
      </c>
      <c r="D103" s="119" t="s">
        <v>1115</v>
      </c>
    </row>
    <row r="104" spans="1:4" ht="15" customHeight="1">
      <c r="A104" s="59">
        <v>92162500</v>
      </c>
      <c r="B104" s="277" t="s">
        <v>1163</v>
      </c>
      <c r="C104" s="329">
        <f ca="1">+'GASTOS-ok'!C1468</f>
        <v>500</v>
      </c>
      <c r="D104" s="119" t="s">
        <v>1115</v>
      </c>
    </row>
    <row r="105" spans="1:4" ht="15" customHeight="1">
      <c r="A105" s="59">
        <v>92262500</v>
      </c>
      <c r="B105" s="277" t="s">
        <v>873</v>
      </c>
      <c r="C105" s="329">
        <f ca="1">+'GASTOS-ok'!C1479</f>
        <v>1200</v>
      </c>
      <c r="D105" s="119" t="s">
        <v>1115</v>
      </c>
    </row>
    <row r="106" spans="1:4" ht="15" customHeight="1">
      <c r="A106" s="59">
        <v>92562600</v>
      </c>
      <c r="B106" s="277" t="s">
        <v>827</v>
      </c>
      <c r="C106" s="329">
        <f ca="1">+'GASTOS-ok'!C1506</f>
        <v>2400</v>
      </c>
      <c r="D106" s="119" t="s">
        <v>1115</v>
      </c>
    </row>
    <row r="107" spans="1:4" ht="15" customHeight="1">
      <c r="A107" s="59">
        <v>92662600</v>
      </c>
      <c r="B107" s="277" t="s">
        <v>724</v>
      </c>
      <c r="C107" s="329">
        <f ca="1">+'GASTOS-ok'!C1528</f>
        <v>45000</v>
      </c>
      <c r="D107" s="119" t="s">
        <v>1115</v>
      </c>
    </row>
    <row r="108" spans="1:4" ht="15" customHeight="1">
      <c r="A108" s="59">
        <v>92662601</v>
      </c>
      <c r="B108" s="277" t="s">
        <v>725</v>
      </c>
      <c r="C108" s="329">
        <f ca="1">+'GASTOS-ok'!C1529</f>
        <v>45000</v>
      </c>
      <c r="D108" s="119" t="s">
        <v>1115</v>
      </c>
    </row>
    <row r="109" spans="1:4" ht="15" customHeight="1">
      <c r="A109" s="59">
        <v>92662602</v>
      </c>
      <c r="B109" s="277" t="s">
        <v>567</v>
      </c>
      <c r="C109" s="329">
        <f ca="1">+'GASTOS-ok'!C1530</f>
        <v>15000</v>
      </c>
      <c r="D109" s="119" t="s">
        <v>1115</v>
      </c>
    </row>
    <row r="110" spans="1:4" ht="15" customHeight="1">
      <c r="A110" s="59">
        <v>92762500</v>
      </c>
      <c r="B110" s="277" t="s">
        <v>404</v>
      </c>
      <c r="C110" s="329">
        <f ca="1">+'GASTOS-ok'!C1557</f>
        <v>600</v>
      </c>
      <c r="D110" s="119" t="s">
        <v>1115</v>
      </c>
    </row>
    <row r="111" spans="1:4" ht="15" customHeight="1">
      <c r="A111" s="59">
        <v>92762600</v>
      </c>
      <c r="B111" s="277" t="s">
        <v>705</v>
      </c>
      <c r="C111" s="329">
        <f ca="1">+'GASTOS-ok'!C1558</f>
        <v>1200</v>
      </c>
      <c r="D111" s="119" t="s">
        <v>1115</v>
      </c>
    </row>
    <row r="112" spans="1:4" ht="15" customHeight="1">
      <c r="A112" s="59">
        <v>92762900</v>
      </c>
      <c r="B112" s="277" t="s">
        <v>853</v>
      </c>
      <c r="C112" s="329">
        <f ca="1">+'GASTOS-ok'!C1559</f>
        <v>2000</v>
      </c>
      <c r="D112" s="119" t="s">
        <v>1115</v>
      </c>
    </row>
    <row r="113" spans="1:4" ht="15" customHeight="1">
      <c r="A113" s="59">
        <v>93162700</v>
      </c>
      <c r="B113" s="277" t="s">
        <v>735</v>
      </c>
      <c r="C113" s="329">
        <f ca="1">+'GASTOS-ok'!C1607</f>
        <v>5000</v>
      </c>
      <c r="D113" s="119" t="s">
        <v>1115</v>
      </c>
    </row>
    <row r="114" spans="1:4" ht="15" customHeight="1">
      <c r="A114" s="59">
        <v>93360000</v>
      </c>
      <c r="B114" s="277" t="s">
        <v>293</v>
      </c>
      <c r="C114" s="329">
        <f ca="1">+'GASTOS-ok'!C1637</f>
        <v>20000</v>
      </c>
      <c r="D114" s="119" t="s">
        <v>1115</v>
      </c>
    </row>
    <row r="115" spans="1:4" ht="15" customHeight="1">
      <c r="A115" s="59">
        <v>93360200</v>
      </c>
      <c r="B115" s="277" t="s">
        <v>1126</v>
      </c>
      <c r="C115" s="329">
        <f ca="1">+'GASTOS-ok'!C1638</f>
        <v>12000</v>
      </c>
      <c r="D115" s="119" t="s">
        <v>1115</v>
      </c>
    </row>
    <row r="116" spans="1:4" ht="15" customHeight="1">
      <c r="A116" s="59">
        <v>93362300</v>
      </c>
      <c r="B116" s="277" t="s">
        <v>830</v>
      </c>
      <c r="C116" s="329">
        <f ca="1">+'GASTOS-ok'!C1639</f>
        <v>5000</v>
      </c>
      <c r="D116" s="119" t="s">
        <v>1115</v>
      </c>
    </row>
    <row r="117" spans="1:4" ht="15" customHeight="1">
      <c r="A117" s="59">
        <v>93362400</v>
      </c>
      <c r="B117" s="277" t="s">
        <v>831</v>
      </c>
      <c r="C117" s="329">
        <f ca="1">+'GASTOS-ok'!C1640</f>
        <v>14900</v>
      </c>
      <c r="D117" s="119" t="s">
        <v>1115</v>
      </c>
    </row>
    <row r="118" spans="1:4" ht="15" customHeight="1">
      <c r="A118" s="59">
        <v>93362500</v>
      </c>
      <c r="B118" s="277" t="s">
        <v>368</v>
      </c>
      <c r="C118" s="329">
        <f ca="1">+'GASTOS-ok'!C1641</f>
        <v>600</v>
      </c>
      <c r="D118" s="119" t="s">
        <v>1115</v>
      </c>
    </row>
    <row r="119" spans="1:4" ht="15" customHeight="1">
      <c r="A119" s="59">
        <v>93362900</v>
      </c>
      <c r="B119" s="277" t="s">
        <v>294</v>
      </c>
      <c r="C119" s="329">
        <f ca="1">+'GASTOS-ok'!C1642</f>
        <v>2000</v>
      </c>
      <c r="D119" s="119" t="s">
        <v>1115</v>
      </c>
    </row>
    <row r="120" spans="1:4" ht="15" customHeight="1">
      <c r="A120" s="59">
        <v>93362901</v>
      </c>
      <c r="B120" s="277" t="s">
        <v>295</v>
      </c>
      <c r="C120" s="329">
        <f ca="1">+'GASTOS-ok'!C1643</f>
        <v>18000</v>
      </c>
      <c r="D120" s="119" t="s">
        <v>1115</v>
      </c>
    </row>
    <row r="121" spans="1:4">
      <c r="A121"/>
      <c r="B121"/>
      <c r="C121" s="330">
        <f>SUM(C3:C120)</f>
        <v>10169098.82</v>
      </c>
      <c r="D121" s="331"/>
    </row>
    <row r="122" spans="1:4">
      <c r="A122"/>
      <c r="B122"/>
      <c r="C122"/>
      <c r="D122" s="331"/>
    </row>
    <row r="123" spans="1:4">
      <c r="A123" s="361" t="s">
        <v>461</v>
      </c>
      <c r="B123" s="276" t="s">
        <v>462</v>
      </c>
      <c r="C123"/>
      <c r="D123" s="331"/>
    </row>
    <row r="124" spans="1:4">
      <c r="A124"/>
      <c r="B124" s="276" t="s">
        <v>463</v>
      </c>
      <c r="C124"/>
      <c r="D124" s="331"/>
    </row>
    <row r="125" spans="1:4">
      <c r="A125"/>
      <c r="B125" s="276" t="s">
        <v>878</v>
      </c>
      <c r="C125"/>
      <c r="D125" s="331"/>
    </row>
    <row r="126" spans="1:4">
      <c r="A126"/>
      <c r="B126" s="276" t="s">
        <v>464</v>
      </c>
      <c r="C126"/>
      <c r="D126" s="331"/>
    </row>
    <row r="127" spans="1:4">
      <c r="A127"/>
      <c r="B127" s="276" t="s">
        <v>465</v>
      </c>
      <c r="C127"/>
      <c r="D127" s="331"/>
    </row>
    <row r="128" spans="1:4">
      <c r="D128" s="255"/>
    </row>
    <row r="129" spans="4:4">
      <c r="D129" s="257"/>
    </row>
    <row r="130" spans="4:4">
      <c r="D130" s="257"/>
    </row>
    <row r="131" spans="4:4">
      <c r="D131" s="257"/>
    </row>
    <row r="132" spans="4:4">
      <c r="D132" s="257"/>
    </row>
    <row r="133" spans="4:4">
      <c r="D133" s="256"/>
    </row>
    <row r="134" spans="4:4">
      <c r="D134" s="257"/>
    </row>
    <row r="135" spans="4:4">
      <c r="D135" s="255"/>
    </row>
    <row r="137" spans="4:4">
      <c r="D137" s="261"/>
    </row>
    <row r="138" spans="4:4">
      <c r="D138" s="255"/>
    </row>
    <row r="139" spans="4:4">
      <c r="D139" s="255"/>
    </row>
    <row r="140" spans="4:4">
      <c r="D140" s="255"/>
    </row>
    <row r="141" spans="4:4">
      <c r="D141" s="255"/>
    </row>
    <row r="142" spans="4:4">
      <c r="D142" s="255"/>
    </row>
    <row r="143" spans="4:4">
      <c r="D143" s="255"/>
    </row>
    <row r="144" spans="4:4">
      <c r="D144" s="255"/>
    </row>
    <row r="145" spans="4:4">
      <c r="D145" s="262"/>
    </row>
    <row r="146" spans="4:4">
      <c r="D146" s="262"/>
    </row>
    <row r="147" spans="4:4">
      <c r="D147" s="262"/>
    </row>
    <row r="148" spans="4:4">
      <c r="D148" s="262"/>
    </row>
    <row r="149" spans="4:4">
      <c r="D149" s="262"/>
    </row>
    <row r="150" spans="4:4">
      <c r="D150" s="262"/>
    </row>
    <row r="151" spans="4:4">
      <c r="D151" s="262"/>
    </row>
    <row r="152" spans="4:4">
      <c r="D152" s="262"/>
    </row>
    <row r="153" spans="4:4">
      <c r="D153" s="262"/>
    </row>
    <row r="154" spans="4:4">
      <c r="D154" s="262"/>
    </row>
    <row r="155" spans="4:4">
      <c r="D155" s="262"/>
    </row>
    <row r="156" spans="4:4">
      <c r="D156" s="262"/>
    </row>
    <row r="157" spans="4:4">
      <c r="D157" s="262"/>
    </row>
    <row r="158" spans="4:4">
      <c r="D158" s="262"/>
    </row>
    <row r="159" spans="4:4">
      <c r="D159" s="262"/>
    </row>
    <row r="160" spans="4:4">
      <c r="D160" s="262"/>
    </row>
    <row r="161" spans="4:4">
      <c r="D161" s="262"/>
    </row>
    <row r="162" spans="4:4">
      <c r="D162" s="262"/>
    </row>
    <row r="163" spans="4:4">
      <c r="D163" s="262"/>
    </row>
    <row r="164" spans="4:4">
      <c r="D164" s="262"/>
    </row>
    <row r="165" spans="4:4">
      <c r="D165" s="262"/>
    </row>
    <row r="166" spans="4:4">
      <c r="D166" s="262"/>
    </row>
    <row r="167" spans="4:4">
      <c r="D167" s="262"/>
    </row>
    <row r="168" spans="4:4">
      <c r="D168" s="262"/>
    </row>
    <row r="169" spans="4:4">
      <c r="D169" s="262"/>
    </row>
    <row r="170" spans="4:4">
      <c r="D170" s="262"/>
    </row>
    <row r="171" spans="4:4">
      <c r="D171" s="262"/>
    </row>
    <row r="172" spans="4:4">
      <c r="D172" s="262"/>
    </row>
    <row r="173" spans="4:4">
      <c r="D173" s="262"/>
    </row>
    <row r="174" spans="4:4">
      <c r="D174" s="262"/>
    </row>
    <row r="175" spans="4:4">
      <c r="D175" s="262"/>
    </row>
    <row r="176" spans="4:4">
      <c r="D176" s="262"/>
    </row>
    <row r="214" spans="4:4">
      <c r="D214" s="262"/>
    </row>
    <row r="215" spans="4:4">
      <c r="D215" s="262"/>
    </row>
    <row r="216" spans="4:4">
      <c r="D216" s="262"/>
    </row>
    <row r="217" spans="4:4">
      <c r="D217" s="262"/>
    </row>
    <row r="218" spans="4:4">
      <c r="D218" s="262"/>
    </row>
    <row r="219" spans="4:4">
      <c r="D219" s="262"/>
    </row>
    <row r="220" spans="4:4">
      <c r="D220" s="262"/>
    </row>
    <row r="221" spans="4:4">
      <c r="D221" s="262"/>
    </row>
    <row r="222" spans="4:4">
      <c r="D222" s="262"/>
    </row>
    <row r="223" spans="4:4">
      <c r="D223" s="262"/>
    </row>
    <row r="224" spans="4:4">
      <c r="D224" s="262"/>
    </row>
    <row r="225" spans="4:4">
      <c r="D225" s="262"/>
    </row>
    <row r="226" spans="4:4">
      <c r="D226" s="262"/>
    </row>
    <row r="227" spans="4:4">
      <c r="D227" s="262"/>
    </row>
    <row r="228" spans="4:4">
      <c r="D228" s="262"/>
    </row>
    <row r="229" spans="4:4">
      <c r="D229" s="262"/>
    </row>
    <row r="230" spans="4:4">
      <c r="D230" s="262"/>
    </row>
    <row r="231" spans="4:4">
      <c r="D231" s="262"/>
    </row>
    <row r="232" spans="4:4">
      <c r="D232" s="262"/>
    </row>
    <row r="233" spans="4:4">
      <c r="D233" s="262"/>
    </row>
    <row r="234" spans="4:4">
      <c r="D234" s="262"/>
    </row>
    <row r="235" spans="4:4">
      <c r="D235" s="262"/>
    </row>
    <row r="236" spans="4:4">
      <c r="D236" s="262"/>
    </row>
    <row r="237" spans="4:4">
      <c r="D237" s="262"/>
    </row>
    <row r="238" spans="4:4">
      <c r="D238" s="262"/>
    </row>
    <row r="239" spans="4:4">
      <c r="D239" s="262"/>
    </row>
    <row r="240" spans="4:4">
      <c r="D240" s="262"/>
    </row>
    <row r="241" spans="4:4">
      <c r="D241" s="262"/>
    </row>
    <row r="242" spans="4:4">
      <c r="D242" s="262"/>
    </row>
    <row r="243" spans="4:4">
      <c r="D243" s="262"/>
    </row>
    <row r="244" spans="4:4">
      <c r="D244" s="262"/>
    </row>
    <row r="245" spans="4:4">
      <c r="D245" s="262"/>
    </row>
    <row r="246" spans="4:4">
      <c r="D246" s="262"/>
    </row>
    <row r="247" spans="4:4">
      <c r="D247" s="262"/>
    </row>
    <row r="248" spans="4:4">
      <c r="D248" s="262"/>
    </row>
    <row r="249" spans="4:4">
      <c r="D249" s="262"/>
    </row>
    <row r="250" spans="4:4">
      <c r="D250" s="262"/>
    </row>
    <row r="251" spans="4:4">
      <c r="D251" s="262"/>
    </row>
    <row r="252" spans="4:4">
      <c r="D252" s="262"/>
    </row>
    <row r="253" spans="4:4">
      <c r="D253" s="262"/>
    </row>
    <row r="254" spans="4:4">
      <c r="D254" s="262"/>
    </row>
    <row r="255" spans="4:4">
      <c r="D255" s="262"/>
    </row>
    <row r="256" spans="4:4">
      <c r="D256" s="262"/>
    </row>
    <row r="257" spans="4:4">
      <c r="D257" s="262"/>
    </row>
    <row r="258" spans="4:4">
      <c r="D258" s="262"/>
    </row>
    <row r="259" spans="4:4">
      <c r="D259" s="262"/>
    </row>
    <row r="260" spans="4:4">
      <c r="D260" s="262"/>
    </row>
    <row r="261" spans="4:4">
      <c r="D261" s="262"/>
    </row>
    <row r="262" spans="4:4">
      <c r="D262" s="262"/>
    </row>
    <row r="263" spans="4:4">
      <c r="D263" s="262"/>
    </row>
    <row r="264" spans="4:4">
      <c r="D264" s="262"/>
    </row>
    <row r="265" spans="4:4">
      <c r="D265" s="262"/>
    </row>
    <row r="266" spans="4:4">
      <c r="D266" s="262"/>
    </row>
    <row r="267" spans="4:4">
      <c r="D267" s="262"/>
    </row>
    <row r="268" spans="4:4">
      <c r="D268" s="262"/>
    </row>
    <row r="269" spans="4:4">
      <c r="D269" s="262"/>
    </row>
    <row r="270" spans="4:4">
      <c r="D270" s="262"/>
    </row>
    <row r="271" spans="4:4">
      <c r="D271" s="262"/>
    </row>
    <row r="272" spans="4:4">
      <c r="D272" s="262"/>
    </row>
    <row r="273" spans="4:4">
      <c r="D273" s="262"/>
    </row>
    <row r="274" spans="4:4">
      <c r="D274" s="262"/>
    </row>
    <row r="275" spans="4:4">
      <c r="D275" s="262"/>
    </row>
    <row r="276" spans="4:4">
      <c r="D276" s="262"/>
    </row>
    <row r="277" spans="4:4">
      <c r="D277" s="262"/>
    </row>
    <row r="278" spans="4:4">
      <c r="D278" s="262"/>
    </row>
  </sheetData>
  <phoneticPr fontId="22" type="noConversion"/>
  <pageMargins left="0.18" right="0.39" top="0.5" bottom="0.43" header="0.18" footer="0"/>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dimension ref="A1:D136"/>
  <sheetViews>
    <sheetView topLeftCell="A121" zoomScale="200" workbookViewId="0">
      <selection activeCell="B13" sqref="B13"/>
    </sheetView>
  </sheetViews>
  <sheetFormatPr baseColWidth="10" defaultRowHeight="21.95" customHeight="1"/>
  <cols>
    <col min="1" max="1" width="10" style="78" customWidth="1"/>
    <col min="2" max="2" width="70.5703125" style="75" customWidth="1"/>
    <col min="3" max="3" width="6.7109375" style="76" hidden="1" customWidth="1"/>
    <col min="4" max="4" width="20.5703125" style="76" customWidth="1"/>
    <col min="5" max="16384" width="11.42578125" style="78"/>
  </cols>
  <sheetData>
    <row r="1" spans="1:4" ht="27.75" customHeight="1">
      <c r="A1" s="196" t="s">
        <v>183</v>
      </c>
    </row>
    <row r="2" spans="1:4" ht="28.5" customHeight="1">
      <c r="A2" s="79"/>
      <c r="B2" s="80" t="s">
        <v>766</v>
      </c>
    </row>
    <row r="3" spans="1:4" ht="18" customHeight="1">
      <c r="A3" s="79"/>
      <c r="B3" s="81"/>
      <c r="C3" s="82">
        <v>2008</v>
      </c>
      <c r="D3" s="83">
        <v>2017</v>
      </c>
    </row>
    <row r="4" spans="1:4" ht="18" customHeight="1">
      <c r="A4" s="84"/>
      <c r="B4" s="85" t="s">
        <v>767</v>
      </c>
      <c r="C4" s="86" t="s">
        <v>1045</v>
      </c>
      <c r="D4" s="87" t="s">
        <v>1045</v>
      </c>
    </row>
    <row r="5" spans="1:4" ht="18" customHeight="1">
      <c r="A5" s="88" t="s">
        <v>768</v>
      </c>
      <c r="B5" s="89"/>
      <c r="C5" s="90">
        <v>558850</v>
      </c>
      <c r="D5" s="91">
        <f>D21</f>
        <v>517238</v>
      </c>
    </row>
    <row r="6" spans="1:4" ht="18" customHeight="1">
      <c r="A6" s="88" t="s">
        <v>769</v>
      </c>
      <c r="B6" s="89"/>
      <c r="C6" s="90">
        <v>30278085</v>
      </c>
      <c r="D6" s="91">
        <f>+D36</f>
        <v>34078869</v>
      </c>
    </row>
    <row r="7" spans="1:4" ht="18" customHeight="1">
      <c r="A7" s="88" t="s">
        <v>966</v>
      </c>
      <c r="B7" s="92"/>
      <c r="C7" s="90">
        <v>5314202.8099999996</v>
      </c>
      <c r="D7" s="91">
        <f>+D73</f>
        <v>4500810.6500000004</v>
      </c>
    </row>
    <row r="8" spans="1:4" ht="18" customHeight="1">
      <c r="A8" s="88" t="s">
        <v>770</v>
      </c>
      <c r="B8" s="93"/>
      <c r="C8" s="90">
        <v>42959750.390000001</v>
      </c>
      <c r="D8" s="91">
        <f>+D95</f>
        <v>55628855.059999995</v>
      </c>
    </row>
    <row r="9" spans="1:4" ht="18" customHeight="1">
      <c r="A9" s="94" t="s">
        <v>771</v>
      </c>
      <c r="B9" s="89"/>
      <c r="C9" s="90">
        <v>150000.04</v>
      </c>
      <c r="D9" s="91">
        <f>D101</f>
        <v>10000</v>
      </c>
    </row>
    <row r="10" spans="1:4" ht="18" customHeight="1">
      <c r="A10" s="88" t="s">
        <v>772</v>
      </c>
      <c r="B10" s="89"/>
      <c r="C10" s="90">
        <v>16453533.65</v>
      </c>
      <c r="D10" s="91">
        <f>+D108</f>
        <v>976227.29</v>
      </c>
    </row>
    <row r="11" spans="1:4" ht="18" customHeight="1">
      <c r="A11" s="88" t="s">
        <v>773</v>
      </c>
      <c r="B11" s="89"/>
      <c r="C11" s="90">
        <v>318000</v>
      </c>
      <c r="D11" s="91">
        <f>D116</f>
        <v>318000</v>
      </c>
    </row>
    <row r="12" spans="1:4" ht="18" customHeight="1" thickBot="1">
      <c r="A12" s="95" t="s">
        <v>774</v>
      </c>
      <c r="B12" s="96"/>
      <c r="C12" s="90">
        <v>6000000</v>
      </c>
      <c r="D12" s="91">
        <v>0</v>
      </c>
    </row>
    <row r="13" spans="1:4" ht="18" customHeight="1">
      <c r="B13" s="97" t="s">
        <v>315</v>
      </c>
      <c r="C13" s="98">
        <f>SUM(C5:C12)</f>
        <v>102032421.89000002</v>
      </c>
      <c r="D13" s="8">
        <f>SUM(D5:D12)</f>
        <v>96030000</v>
      </c>
    </row>
    <row r="14" spans="1:4" ht="18" customHeight="1">
      <c r="B14" s="100" t="s">
        <v>775</v>
      </c>
      <c r="C14" s="101">
        <f>'[1]GASTOS 2009'!C14</f>
        <v>97999127.890000001</v>
      </c>
      <c r="D14" s="101">
        <f ca="1">+'GASTOS-ok'!C15</f>
        <v>96030000.000000015</v>
      </c>
    </row>
    <row r="15" spans="1:4" ht="18" hidden="1" customHeight="1">
      <c r="B15" s="100" t="s">
        <v>1055</v>
      </c>
      <c r="C15" s="101">
        <f>C13-'[1]GASTOS 2009'!C14</f>
        <v>4033294.0000000149</v>
      </c>
      <c r="D15" s="101">
        <f>+D13-D14</f>
        <v>0</v>
      </c>
    </row>
    <row r="16" spans="1:4" s="103" customFormat="1" ht="18" customHeight="1">
      <c r="A16" s="102" t="s">
        <v>768</v>
      </c>
      <c r="B16" s="102"/>
      <c r="C16" s="76"/>
      <c r="D16" s="76"/>
    </row>
    <row r="17" spans="1:4" ht="18" customHeight="1">
      <c r="A17" s="102"/>
      <c r="B17" s="102"/>
    </row>
    <row r="18" spans="1:4" ht="18" customHeight="1">
      <c r="A18" s="104" t="s">
        <v>776</v>
      </c>
      <c r="B18" s="105" t="s">
        <v>777</v>
      </c>
      <c r="C18" s="86" t="s">
        <v>1045</v>
      </c>
      <c r="D18" s="86" t="s">
        <v>1045</v>
      </c>
    </row>
    <row r="19" spans="1:4" ht="18" customHeight="1">
      <c r="A19" s="119">
        <v>10000</v>
      </c>
      <c r="B19" s="115" t="s">
        <v>778</v>
      </c>
      <c r="C19" s="107">
        <v>445850</v>
      </c>
      <c r="D19" s="48">
        <v>467238</v>
      </c>
    </row>
    <row r="20" spans="1:4" ht="18" customHeight="1">
      <c r="A20" s="119">
        <v>17100</v>
      </c>
      <c r="B20" s="115" t="s">
        <v>779</v>
      </c>
      <c r="C20" s="107"/>
      <c r="D20" s="48">
        <v>50000</v>
      </c>
    </row>
    <row r="21" spans="1:4" ht="18" customHeight="1">
      <c r="B21" s="102" t="s">
        <v>781</v>
      </c>
      <c r="C21" s="90">
        <f>SUM(C19:C19)</f>
        <v>445850</v>
      </c>
      <c r="D21" s="91">
        <f>SUM(D19:D20)</f>
        <v>517238</v>
      </c>
    </row>
    <row r="22" spans="1:4" ht="18" customHeight="1">
      <c r="B22" s="78"/>
    </row>
    <row r="23" spans="1:4" s="103" customFormat="1" ht="18" customHeight="1">
      <c r="A23" s="102" t="s">
        <v>769</v>
      </c>
      <c r="B23" s="102"/>
      <c r="C23" s="76"/>
      <c r="D23" s="76"/>
    </row>
    <row r="24" spans="1:4" ht="18" customHeight="1">
      <c r="A24" s="102"/>
      <c r="B24" s="102"/>
    </row>
    <row r="25" spans="1:4" ht="18" customHeight="1">
      <c r="A25" s="104" t="s">
        <v>776</v>
      </c>
      <c r="B25" s="109" t="s">
        <v>777</v>
      </c>
      <c r="C25" s="86" t="s">
        <v>1045</v>
      </c>
      <c r="D25" s="86" t="s">
        <v>1045</v>
      </c>
    </row>
    <row r="26" spans="1:4" s="77" customFormat="1" ht="18" customHeight="1">
      <c r="A26" s="119">
        <v>22000</v>
      </c>
      <c r="B26" s="199" t="s">
        <v>910</v>
      </c>
      <c r="C26" s="116">
        <v>25301799</v>
      </c>
      <c r="D26" s="48">
        <v>10175</v>
      </c>
    </row>
    <row r="27" spans="1:4" ht="18" customHeight="1">
      <c r="A27" s="120">
        <v>22001</v>
      </c>
      <c r="B27" s="200" t="s">
        <v>911</v>
      </c>
      <c r="C27" s="117">
        <v>4713666</v>
      </c>
      <c r="D27" s="48">
        <v>4343</v>
      </c>
    </row>
    <row r="28" spans="1:4" ht="18" customHeight="1">
      <c r="A28" s="119">
        <v>22005</v>
      </c>
      <c r="B28" s="199" t="s">
        <v>954</v>
      </c>
      <c r="C28" s="117">
        <v>242000</v>
      </c>
      <c r="D28" s="48">
        <v>233538</v>
      </c>
    </row>
    <row r="29" spans="1:4" ht="18" customHeight="1">
      <c r="A29" s="119">
        <v>22015</v>
      </c>
      <c r="B29" s="199" t="s">
        <v>955</v>
      </c>
      <c r="C29" s="117"/>
      <c r="D29" s="48">
        <v>18663</v>
      </c>
    </row>
    <row r="30" spans="1:4" ht="18" customHeight="1">
      <c r="A30" s="120">
        <v>22006</v>
      </c>
      <c r="B30" s="200" t="s">
        <v>912</v>
      </c>
      <c r="C30" s="117">
        <v>20620</v>
      </c>
      <c r="D30" s="48">
        <v>195</v>
      </c>
    </row>
    <row r="31" spans="1:4" ht="18" customHeight="1">
      <c r="A31" s="119">
        <v>22009</v>
      </c>
      <c r="B31" s="192" t="s">
        <v>782</v>
      </c>
      <c r="C31" s="118">
        <f>SUM(C26:C30)</f>
        <v>30278085</v>
      </c>
      <c r="D31" s="48">
        <v>800000</v>
      </c>
    </row>
    <row r="32" spans="1:4" ht="18" customHeight="1">
      <c r="A32" s="119">
        <v>29200</v>
      </c>
      <c r="B32" s="199" t="s">
        <v>950</v>
      </c>
      <c r="D32" s="48">
        <v>2887259</v>
      </c>
    </row>
    <row r="33" spans="1:4" ht="18" customHeight="1">
      <c r="A33" s="119">
        <v>29210</v>
      </c>
      <c r="B33" s="199" t="s">
        <v>951</v>
      </c>
      <c r="D33" s="48">
        <v>230739</v>
      </c>
    </row>
    <row r="34" spans="1:4" s="103" customFormat="1" ht="18" customHeight="1">
      <c r="A34" s="119">
        <v>29300</v>
      </c>
      <c r="B34" s="199" t="s">
        <v>952</v>
      </c>
      <c r="C34" s="76"/>
      <c r="D34" s="48">
        <v>27681736</v>
      </c>
    </row>
    <row r="35" spans="1:4" s="103" customFormat="1" ht="18" customHeight="1">
      <c r="A35" s="119">
        <v>29310</v>
      </c>
      <c r="B35" s="199" t="s">
        <v>953</v>
      </c>
      <c r="C35" s="76"/>
      <c r="D35" s="48">
        <v>2212221</v>
      </c>
    </row>
    <row r="36" spans="1:4" ht="18" customHeight="1">
      <c r="B36" s="102" t="s">
        <v>783</v>
      </c>
      <c r="C36" s="107">
        <v>6000</v>
      </c>
      <c r="D36" s="91">
        <f>SUM(D26:D35)</f>
        <v>34078869</v>
      </c>
    </row>
    <row r="37" spans="1:4" ht="18" customHeight="1">
      <c r="B37" s="78"/>
      <c r="C37" s="117"/>
      <c r="D37" s="114"/>
    </row>
    <row r="38" spans="1:4" ht="18" customHeight="1">
      <c r="A38" s="102" t="s">
        <v>966</v>
      </c>
      <c r="B38" s="102"/>
      <c r="C38" s="117">
        <v>0.01</v>
      </c>
      <c r="D38" s="114"/>
    </row>
    <row r="39" spans="1:4" ht="18" customHeight="1">
      <c r="A39" s="102"/>
      <c r="B39" s="102"/>
      <c r="C39" s="117">
        <v>5000</v>
      </c>
      <c r="D39" s="114"/>
    </row>
    <row r="40" spans="1:4" ht="18" customHeight="1">
      <c r="A40" s="104" t="s">
        <v>776</v>
      </c>
      <c r="B40" s="109" t="s">
        <v>777</v>
      </c>
      <c r="C40" s="56"/>
      <c r="D40" s="87" t="s">
        <v>1045</v>
      </c>
    </row>
    <row r="41" spans="1:4" ht="24.75" customHeight="1">
      <c r="A41" s="122">
        <v>30300</v>
      </c>
      <c r="B41" s="132" t="s">
        <v>913</v>
      </c>
      <c r="C41" s="123"/>
      <c r="D41" s="34">
        <v>190000</v>
      </c>
    </row>
    <row r="42" spans="1:4" ht="18" customHeight="1">
      <c r="A42" s="318">
        <v>30301</v>
      </c>
      <c r="B42" s="319" t="s">
        <v>914</v>
      </c>
      <c r="C42" s="274"/>
      <c r="D42" s="34">
        <v>1150000</v>
      </c>
    </row>
    <row r="43" spans="1:4" ht="19.5" customHeight="1">
      <c r="A43" s="122">
        <v>31000</v>
      </c>
      <c r="B43" s="133" t="s">
        <v>915</v>
      </c>
      <c r="C43" s="123"/>
      <c r="D43" s="34">
        <v>1740172</v>
      </c>
    </row>
    <row r="44" spans="1:4" ht="26.25" customHeight="1">
      <c r="A44" s="122">
        <v>31100</v>
      </c>
      <c r="B44" s="133" t="s">
        <v>916</v>
      </c>
      <c r="C44" s="123"/>
      <c r="D44" s="34">
        <v>850000</v>
      </c>
    </row>
    <row r="45" spans="1:4" ht="26.25" customHeight="1">
      <c r="A45" s="349">
        <v>31300</v>
      </c>
      <c r="B45" s="346" t="s">
        <v>582</v>
      </c>
      <c r="C45" s="347"/>
      <c r="D45" s="348">
        <v>12500</v>
      </c>
    </row>
    <row r="46" spans="1:4" ht="18" customHeight="1">
      <c r="A46" s="122">
        <v>32000</v>
      </c>
      <c r="B46" s="133" t="s">
        <v>917</v>
      </c>
      <c r="C46" s="123"/>
      <c r="D46" s="34">
        <v>41538.65</v>
      </c>
    </row>
    <row r="47" spans="1:4" ht="12.75">
      <c r="A47" s="122">
        <v>32100</v>
      </c>
      <c r="B47" s="133" t="s">
        <v>918</v>
      </c>
      <c r="C47" s="123"/>
      <c r="D47" s="34">
        <v>8000</v>
      </c>
    </row>
    <row r="48" spans="1:4" ht="12.75">
      <c r="A48" s="122">
        <v>32500</v>
      </c>
      <c r="B48" s="133" t="s">
        <v>919</v>
      </c>
      <c r="C48" s="123"/>
      <c r="D48" s="34">
        <v>17000</v>
      </c>
    </row>
    <row r="49" spans="1:4" ht="18" customHeight="1">
      <c r="A49" s="122">
        <v>32501</v>
      </c>
      <c r="B49" s="133" t="s">
        <v>920</v>
      </c>
      <c r="C49" s="123"/>
      <c r="D49" s="34">
        <v>3200</v>
      </c>
    </row>
    <row r="50" spans="1:4" ht="18" customHeight="1">
      <c r="A50" s="122">
        <v>32701</v>
      </c>
      <c r="B50" s="133" t="s">
        <v>921</v>
      </c>
      <c r="C50" s="123"/>
      <c r="D50" s="34">
        <v>19000</v>
      </c>
    </row>
    <row r="51" spans="1:4" ht="18" customHeight="1">
      <c r="A51" s="122">
        <v>32702</v>
      </c>
      <c r="B51" s="133" t="s">
        <v>922</v>
      </c>
      <c r="C51" s="123"/>
      <c r="D51" s="34">
        <v>46000</v>
      </c>
    </row>
    <row r="52" spans="1:4" ht="18" customHeight="1">
      <c r="A52" s="122">
        <v>32703</v>
      </c>
      <c r="B52" s="133" t="s">
        <v>923</v>
      </c>
      <c r="C52" s="123"/>
      <c r="D52" s="34">
        <v>90000</v>
      </c>
    </row>
    <row r="53" spans="1:4" ht="18" customHeight="1">
      <c r="A53" s="122">
        <v>32705</v>
      </c>
      <c r="B53" s="133" t="s">
        <v>924</v>
      </c>
      <c r="C53" s="123"/>
      <c r="D53" s="34">
        <v>500</v>
      </c>
    </row>
    <row r="54" spans="1:4" ht="18" customHeight="1">
      <c r="A54" s="122">
        <v>33800</v>
      </c>
      <c r="B54" s="133" t="s">
        <v>880</v>
      </c>
      <c r="C54" s="124"/>
      <c r="D54" s="317">
        <v>15000</v>
      </c>
    </row>
    <row r="55" spans="1:4" ht="18" customHeight="1">
      <c r="A55" s="106">
        <v>33900</v>
      </c>
      <c r="B55" s="133" t="s">
        <v>925</v>
      </c>
      <c r="C55" s="124"/>
      <c r="D55" s="317">
        <v>12000</v>
      </c>
    </row>
    <row r="56" spans="1:4" ht="25.5">
      <c r="A56" s="122">
        <v>34100</v>
      </c>
      <c r="B56" s="133" t="s">
        <v>926</v>
      </c>
      <c r="C56" s="124"/>
      <c r="D56" s="317">
        <v>1000</v>
      </c>
    </row>
    <row r="57" spans="1:4" ht="12.75">
      <c r="A57" s="122">
        <v>34101</v>
      </c>
      <c r="B57" s="133" t="s">
        <v>881</v>
      </c>
      <c r="C57" s="124"/>
      <c r="D57" s="317">
        <v>180000</v>
      </c>
    </row>
    <row r="58" spans="1:4" ht="12.75">
      <c r="A58" s="122">
        <v>34102</v>
      </c>
      <c r="B58" s="133" t="s">
        <v>882</v>
      </c>
      <c r="C58" s="124"/>
      <c r="D58" s="317">
        <v>70000</v>
      </c>
    </row>
    <row r="59" spans="1:4" ht="12.75">
      <c r="A59" s="122">
        <v>34300</v>
      </c>
      <c r="B59" s="133" t="s">
        <v>583</v>
      </c>
      <c r="C59" s="124"/>
      <c r="D59" s="317">
        <v>22000</v>
      </c>
    </row>
    <row r="60" spans="1:4" ht="12.75">
      <c r="A60" s="122">
        <v>34301</v>
      </c>
      <c r="B60" s="133" t="s">
        <v>590</v>
      </c>
      <c r="C60" s="124"/>
      <c r="D60" s="317">
        <v>7500</v>
      </c>
    </row>
    <row r="61" spans="1:4" ht="15.75" customHeight="1">
      <c r="A61" s="106">
        <v>34400</v>
      </c>
      <c r="B61" s="133" t="s">
        <v>927</v>
      </c>
      <c r="C61" s="124"/>
      <c r="D61" s="317">
        <v>15000</v>
      </c>
    </row>
    <row r="62" spans="1:4" ht="15.75" customHeight="1">
      <c r="A62" s="106">
        <v>34900</v>
      </c>
      <c r="B62" s="133" t="s">
        <v>173</v>
      </c>
      <c r="C62" s="124"/>
      <c r="D62" s="317">
        <v>5000</v>
      </c>
    </row>
    <row r="63" spans="1:4" ht="15.75" customHeight="1">
      <c r="A63" s="106">
        <v>34901</v>
      </c>
      <c r="B63" s="133" t="s">
        <v>698</v>
      </c>
      <c r="C63" s="124"/>
      <c r="D63" s="317">
        <v>500</v>
      </c>
    </row>
    <row r="64" spans="1:4" ht="15.75" customHeight="1">
      <c r="A64" s="106">
        <v>34902</v>
      </c>
      <c r="B64" s="133" t="s">
        <v>699</v>
      </c>
      <c r="C64" s="124"/>
      <c r="D64" s="317">
        <v>500</v>
      </c>
    </row>
    <row r="65" spans="1:4" s="103" customFormat="1" ht="18" customHeight="1">
      <c r="A65" s="122">
        <v>36000</v>
      </c>
      <c r="B65" s="133" t="s">
        <v>784</v>
      </c>
      <c r="C65" s="125"/>
      <c r="D65" s="34">
        <v>1000</v>
      </c>
    </row>
    <row r="66" spans="1:4" s="103" customFormat="1" ht="18" customHeight="1">
      <c r="A66" s="318">
        <v>36001</v>
      </c>
      <c r="B66" s="319" t="s">
        <v>453</v>
      </c>
      <c r="C66" s="275"/>
      <c r="D66" s="34">
        <v>600</v>
      </c>
    </row>
    <row r="67" spans="1:4" ht="18" customHeight="1">
      <c r="A67" s="122">
        <v>38200</v>
      </c>
      <c r="B67" s="133" t="s">
        <v>928</v>
      </c>
      <c r="C67" s="126"/>
      <c r="D67" s="34">
        <v>700</v>
      </c>
    </row>
    <row r="68" spans="1:4" ht="18" customHeight="1">
      <c r="A68" s="122">
        <v>39130</v>
      </c>
      <c r="B68" s="133" t="s">
        <v>929</v>
      </c>
      <c r="C68" s="126"/>
      <c r="D68" s="34">
        <v>500</v>
      </c>
    </row>
    <row r="69" spans="1:4" ht="18" customHeight="1">
      <c r="A69" s="122">
        <v>39131</v>
      </c>
      <c r="B69" s="133" t="s">
        <v>930</v>
      </c>
      <c r="C69" s="121"/>
      <c r="D69" s="34">
        <v>500</v>
      </c>
    </row>
    <row r="70" spans="1:4" ht="18" customHeight="1">
      <c r="A70" s="122">
        <v>39132</v>
      </c>
      <c r="B70" s="133" t="s">
        <v>931</v>
      </c>
      <c r="C70" s="127"/>
      <c r="D70" s="34">
        <v>500</v>
      </c>
    </row>
    <row r="71" spans="1:4" ht="18" customHeight="1">
      <c r="A71" s="122">
        <v>39133</v>
      </c>
      <c r="B71" s="133" t="s">
        <v>883</v>
      </c>
      <c r="C71" s="127"/>
      <c r="D71" s="34">
        <v>500</v>
      </c>
    </row>
    <row r="72" spans="1:4" ht="18" customHeight="1">
      <c r="A72" s="122">
        <v>39802</v>
      </c>
      <c r="B72" s="133" t="s">
        <v>476</v>
      </c>
      <c r="C72" s="127"/>
      <c r="D72" s="34">
        <v>100</v>
      </c>
    </row>
    <row r="73" spans="1:4" ht="18" customHeight="1">
      <c r="B73" s="102" t="s">
        <v>785</v>
      </c>
      <c r="C73" s="116">
        <v>61300</v>
      </c>
      <c r="D73" s="134">
        <f>SUM(D41:D72)</f>
        <v>4500810.6500000004</v>
      </c>
    </row>
    <row r="74" spans="1:4" ht="18" customHeight="1">
      <c r="B74" s="102"/>
      <c r="C74" s="128"/>
      <c r="D74" s="1"/>
    </row>
    <row r="75" spans="1:4" ht="18" customHeight="1">
      <c r="A75" s="102" t="s">
        <v>770</v>
      </c>
      <c r="B75" s="102"/>
    </row>
    <row r="76" spans="1:4" ht="18" customHeight="1">
      <c r="A76" s="102"/>
      <c r="B76" s="102"/>
    </row>
    <row r="77" spans="1:4" ht="18" customHeight="1">
      <c r="A77" s="104" t="s">
        <v>776</v>
      </c>
      <c r="B77" s="109" t="s">
        <v>777</v>
      </c>
      <c r="C77" s="86" t="s">
        <v>1045</v>
      </c>
      <c r="D77" s="86" t="s">
        <v>1045</v>
      </c>
    </row>
    <row r="78" spans="1:4" ht="18" customHeight="1">
      <c r="A78" s="119">
        <v>42010</v>
      </c>
      <c r="B78" s="130" t="s">
        <v>140</v>
      </c>
      <c r="C78" s="116"/>
      <c r="D78" s="48">
        <v>16789424.079999998</v>
      </c>
    </row>
    <row r="79" spans="1:4" ht="18" customHeight="1">
      <c r="A79" s="119">
        <v>42020</v>
      </c>
      <c r="B79" s="131" t="s">
        <v>879</v>
      </c>
      <c r="C79" s="116"/>
      <c r="D79" s="48">
        <v>160571</v>
      </c>
    </row>
    <row r="80" spans="1:4" ht="18" customHeight="1">
      <c r="A80" s="119">
        <v>42090</v>
      </c>
      <c r="B80" s="131" t="s">
        <v>139</v>
      </c>
      <c r="C80" s="116"/>
      <c r="D80" s="48">
        <v>6455929.2199999997</v>
      </c>
    </row>
    <row r="81" spans="1:4" ht="18" customHeight="1">
      <c r="A81" s="119">
        <v>42110</v>
      </c>
      <c r="B81" s="131" t="s">
        <v>786</v>
      </c>
      <c r="C81" s="116"/>
      <c r="D81" s="48">
        <v>36000</v>
      </c>
    </row>
    <row r="82" spans="1:4" ht="18" customHeight="1">
      <c r="A82" s="119">
        <v>45001</v>
      </c>
      <c r="B82" s="131" t="s">
        <v>933</v>
      </c>
      <c r="C82" s="116"/>
      <c r="D82" s="320">
        <v>22922191.190000001</v>
      </c>
    </row>
    <row r="83" spans="1:4" ht="18" customHeight="1">
      <c r="A83" s="119">
        <v>45007</v>
      </c>
      <c r="B83" s="129" t="s">
        <v>877</v>
      </c>
      <c r="C83" s="116"/>
      <c r="D83" s="48">
        <v>1761899</v>
      </c>
    </row>
    <row r="84" spans="1:4" ht="18" customHeight="1">
      <c r="A84" s="119">
        <v>45011</v>
      </c>
      <c r="B84" s="131" t="s">
        <v>780</v>
      </c>
      <c r="C84" s="116"/>
      <c r="D84" s="48">
        <v>3465291</v>
      </c>
    </row>
    <row r="85" spans="1:4" ht="18" customHeight="1">
      <c r="A85" s="119">
        <v>45015</v>
      </c>
      <c r="B85" s="130" t="s">
        <v>539</v>
      </c>
      <c r="D85" s="48">
        <v>1858254</v>
      </c>
    </row>
    <row r="86" spans="1:4" ht="18" customHeight="1">
      <c r="A86" s="119">
        <v>45016</v>
      </c>
      <c r="B86" s="130" t="s">
        <v>956</v>
      </c>
      <c r="D86" s="48">
        <v>148505</v>
      </c>
    </row>
    <row r="87" spans="1:4" ht="18" customHeight="1">
      <c r="A87" s="119">
        <v>45062</v>
      </c>
      <c r="B87" s="131" t="s">
        <v>901</v>
      </c>
      <c r="C87" s="116"/>
      <c r="D87" s="48">
        <v>1292500</v>
      </c>
    </row>
    <row r="88" spans="1:4" ht="18" customHeight="1">
      <c r="A88" s="119">
        <v>45102</v>
      </c>
      <c r="B88" s="131" t="s">
        <v>700</v>
      </c>
      <c r="C88" s="116"/>
      <c r="D88" s="48">
        <v>220877.57</v>
      </c>
    </row>
    <row r="89" spans="1:4" ht="18" customHeight="1">
      <c r="A89" s="119">
        <v>45103</v>
      </c>
      <c r="B89" s="131" t="s">
        <v>174</v>
      </c>
      <c r="C89" s="116"/>
      <c r="D89" s="48">
        <v>15000</v>
      </c>
    </row>
    <row r="90" spans="1:4" ht="18" customHeight="1">
      <c r="A90" s="119">
        <v>45104</v>
      </c>
      <c r="B90" s="131" t="s">
        <v>885</v>
      </c>
      <c r="C90" s="116"/>
      <c r="D90" s="48">
        <v>241010</v>
      </c>
    </row>
    <row r="91" spans="1:4" ht="18" customHeight="1">
      <c r="A91" s="119">
        <v>45105</v>
      </c>
      <c r="B91" s="131" t="s">
        <v>473</v>
      </c>
      <c r="C91" s="116"/>
      <c r="D91" s="48">
        <v>17533</v>
      </c>
    </row>
    <row r="92" spans="1:4" ht="18" customHeight="1">
      <c r="A92" s="119">
        <v>48001</v>
      </c>
      <c r="B92" s="131" t="s">
        <v>886</v>
      </c>
      <c r="C92" s="116"/>
      <c r="D92" s="48">
        <v>20000</v>
      </c>
    </row>
    <row r="93" spans="1:4" ht="18" customHeight="1">
      <c r="A93" s="119">
        <v>48002</v>
      </c>
      <c r="B93" s="131" t="s">
        <v>887</v>
      </c>
      <c r="C93" s="116"/>
      <c r="D93" s="48">
        <v>193870</v>
      </c>
    </row>
    <row r="94" spans="1:4" ht="18" customHeight="1">
      <c r="A94" s="119">
        <v>49700</v>
      </c>
      <c r="B94" s="130" t="s">
        <v>1187</v>
      </c>
      <c r="C94" s="56"/>
      <c r="D94" s="48">
        <v>30000</v>
      </c>
    </row>
    <row r="95" spans="1:4" ht="18" customHeight="1">
      <c r="B95" s="102" t="s">
        <v>888</v>
      </c>
      <c r="D95" s="405">
        <f>SUM(D78:D94)</f>
        <v>55628855.059999995</v>
      </c>
    </row>
    <row r="96" spans="1:4" ht="18" customHeight="1">
      <c r="B96" s="102"/>
      <c r="C96" s="116"/>
      <c r="D96" s="1"/>
    </row>
    <row r="97" spans="1:4" ht="18" customHeight="1">
      <c r="A97" s="102" t="s">
        <v>771</v>
      </c>
      <c r="B97" s="102"/>
      <c r="C97" s="90">
        <f>SUM(C70:C73)</f>
        <v>61300</v>
      </c>
      <c r="D97" s="78"/>
    </row>
    <row r="98" spans="1:4" ht="18" customHeight="1">
      <c r="A98" s="102"/>
      <c r="B98" s="102"/>
      <c r="D98" s="78"/>
    </row>
    <row r="99" spans="1:4" ht="18" customHeight="1">
      <c r="A99" s="104" t="s">
        <v>776</v>
      </c>
      <c r="B99" s="109" t="s">
        <v>777</v>
      </c>
      <c r="D99" s="87" t="s">
        <v>1045</v>
      </c>
    </row>
    <row r="100" spans="1:4" ht="18" customHeight="1">
      <c r="A100" s="119">
        <v>52000</v>
      </c>
      <c r="B100" s="113" t="s">
        <v>897</v>
      </c>
      <c r="C100" s="86" t="s">
        <v>1045</v>
      </c>
      <c r="D100" s="108">
        <v>10000</v>
      </c>
    </row>
    <row r="101" spans="1:4" ht="18" customHeight="1">
      <c r="A101" s="110"/>
      <c r="B101" s="102" t="s">
        <v>898</v>
      </c>
      <c r="D101" s="91">
        <f>SUM(D100:D100)</f>
        <v>10000</v>
      </c>
    </row>
    <row r="102" spans="1:4" ht="18" customHeight="1">
      <c r="B102" s="78"/>
      <c r="D102" s="99"/>
    </row>
    <row r="103" spans="1:4" ht="18" customHeight="1">
      <c r="A103" s="102" t="s">
        <v>772</v>
      </c>
      <c r="B103" s="102"/>
      <c r="C103" s="56">
        <v>629704</v>
      </c>
      <c r="D103" s="99"/>
    </row>
    <row r="104" spans="1:4" ht="18" customHeight="1">
      <c r="A104" s="102"/>
      <c r="B104" s="102"/>
      <c r="C104" s="56">
        <v>1361970</v>
      </c>
      <c r="D104" s="99"/>
    </row>
    <row r="105" spans="1:4" ht="18" customHeight="1">
      <c r="A105" s="104" t="s">
        <v>776</v>
      </c>
      <c r="B105" s="109" t="s">
        <v>777</v>
      </c>
      <c r="C105" s="56">
        <v>755160</v>
      </c>
      <c r="D105" s="87" t="s">
        <v>1045</v>
      </c>
    </row>
    <row r="106" spans="1:4" s="103" customFormat="1" ht="18" customHeight="1">
      <c r="A106" s="401">
        <v>75060</v>
      </c>
      <c r="B106" s="402" t="s">
        <v>141</v>
      </c>
      <c r="C106" s="76"/>
      <c r="D106" s="403">
        <v>476227.29</v>
      </c>
    </row>
    <row r="107" spans="1:4" ht="18" customHeight="1">
      <c r="A107" s="366">
        <v>75070</v>
      </c>
      <c r="B107" s="406" t="s">
        <v>142</v>
      </c>
      <c r="C107" s="107"/>
      <c r="D107" s="407">
        <v>500000</v>
      </c>
    </row>
    <row r="108" spans="1:4" ht="18" customHeight="1">
      <c r="A108" s="111"/>
      <c r="B108" s="112" t="s">
        <v>905</v>
      </c>
      <c r="C108" s="404" t="e">
        <f>SUM(#REF!)</f>
        <v>#REF!</v>
      </c>
      <c r="D108" s="405">
        <f>SUM(D106:D107)</f>
        <v>976227.29</v>
      </c>
    </row>
    <row r="109" spans="1:4" s="103" customFormat="1" ht="18" customHeight="1">
      <c r="A109" s="78"/>
      <c r="B109" s="78"/>
      <c r="C109" s="76"/>
      <c r="D109" s="99"/>
    </row>
    <row r="110" spans="1:4" ht="18" customHeight="1">
      <c r="A110" s="102" t="s">
        <v>906</v>
      </c>
      <c r="B110" s="102"/>
      <c r="D110" s="99"/>
    </row>
    <row r="111" spans="1:4" ht="18" customHeight="1">
      <c r="A111" s="102"/>
      <c r="B111" s="102"/>
      <c r="D111" s="99"/>
    </row>
    <row r="112" spans="1:4" ht="18" customHeight="1">
      <c r="A112" s="104" t="s">
        <v>776</v>
      </c>
      <c r="B112" s="109" t="s">
        <v>777</v>
      </c>
      <c r="C112" s="86" t="s">
        <v>1045</v>
      </c>
      <c r="D112" s="87" t="s">
        <v>1045</v>
      </c>
    </row>
    <row r="113" spans="1:4" ht="18" customHeight="1">
      <c r="A113" s="106">
        <v>83000</v>
      </c>
      <c r="B113" s="202" t="s">
        <v>907</v>
      </c>
      <c r="C113" s="107">
        <v>6000000</v>
      </c>
      <c r="D113" s="108">
        <v>240000</v>
      </c>
    </row>
    <row r="114" spans="1:4" ht="26.25" customHeight="1">
      <c r="A114" s="106">
        <v>83100</v>
      </c>
      <c r="B114" s="202" t="s">
        <v>566</v>
      </c>
      <c r="C114" s="90">
        <f>SUM(C113:C113)</f>
        <v>6000000</v>
      </c>
      <c r="D114" s="108">
        <v>60000</v>
      </c>
    </row>
    <row r="115" spans="1:4" ht="18" customHeight="1">
      <c r="A115" s="106">
        <v>83101</v>
      </c>
      <c r="B115" s="203" t="s">
        <v>908</v>
      </c>
      <c r="D115" s="108">
        <v>18000</v>
      </c>
    </row>
    <row r="116" spans="1:4" ht="18" customHeight="1">
      <c r="A116" s="110"/>
      <c r="B116" s="102" t="s">
        <v>909</v>
      </c>
      <c r="D116" s="91">
        <f>SUM(D113:D115)</f>
        <v>318000</v>
      </c>
    </row>
    <row r="117" spans="1:4" ht="18" customHeight="1">
      <c r="A117" s="110"/>
      <c r="B117" s="78"/>
      <c r="C117" s="90">
        <f>C97</f>
        <v>61300</v>
      </c>
      <c r="D117" s="99"/>
    </row>
    <row r="118" spans="1:4" s="103" customFormat="1" ht="18" customHeight="1">
      <c r="A118" s="78"/>
      <c r="B118" s="75"/>
      <c r="C118" s="76"/>
      <c r="D118" s="76"/>
    </row>
    <row r="119" spans="1:4" ht="13.5" customHeight="1"/>
    <row r="120" spans="1:4" ht="18" customHeight="1"/>
    <row r="121" spans="1:4" ht="18" customHeight="1"/>
    <row r="122" spans="1:4" ht="18" customHeight="1"/>
    <row r="123" spans="1:4" ht="50.25" customHeight="1"/>
    <row r="124" spans="1:4" ht="30.75" customHeight="1"/>
    <row r="125" spans="1:4" ht="18" customHeight="1"/>
    <row r="126" spans="1:4" ht="18" customHeight="1"/>
    <row r="127" spans="1:4" ht="18" customHeight="1"/>
    <row r="128" spans="1:4" ht="18" customHeight="1"/>
    <row r="129" ht="18" customHeight="1"/>
    <row r="130" ht="18" customHeight="1"/>
    <row r="131" ht="18" customHeight="1"/>
    <row r="132" ht="18" customHeight="1"/>
    <row r="133" ht="18" customHeight="1"/>
    <row r="134" ht="18" customHeight="1"/>
    <row r="135" ht="18" customHeight="1"/>
    <row r="136" ht="24.75" customHeight="1"/>
  </sheetData>
  <phoneticPr fontId="0" type="noConversion"/>
  <pageMargins left="0" right="0" top="0" bottom="0" header="0" footer="0"/>
  <pageSetup paperSize="9" scale="90" orientation="portrait" r:id="rId1"/>
  <headerFooter alignWithMargins="0"/>
</worksheet>
</file>

<file path=xl/worksheets/sheet5.xml><?xml version="1.0" encoding="utf-8"?>
<worksheet xmlns="http://schemas.openxmlformats.org/spreadsheetml/2006/main" xmlns:r="http://schemas.openxmlformats.org/officeDocument/2006/relationships">
  <sheetPr>
    <pageSetUpPr fitToPage="1"/>
  </sheetPr>
  <dimension ref="A1:N97"/>
  <sheetViews>
    <sheetView topLeftCell="A19" zoomScale="200" workbookViewId="0">
      <selection activeCell="D18" sqref="D18"/>
    </sheetView>
  </sheetViews>
  <sheetFormatPr baseColWidth="10" defaultRowHeight="12.75"/>
  <cols>
    <col min="1" max="1" width="10" style="148" customWidth="1"/>
    <col min="2" max="2" width="24.140625" style="148" customWidth="1"/>
    <col min="3" max="3" width="15.28515625" style="148" customWidth="1"/>
    <col min="4" max="4" width="13.28515625" style="148" customWidth="1"/>
    <col min="5" max="5" width="13.5703125" style="148" customWidth="1"/>
    <col min="6" max="7" width="13.7109375" style="148" customWidth="1"/>
    <col min="8" max="9" width="13.28515625" style="148" customWidth="1"/>
    <col min="10" max="10" width="13.7109375" style="148" bestFit="1" customWidth="1"/>
    <col min="11" max="11" width="13.7109375" style="148" customWidth="1"/>
    <col min="12" max="12" width="15.42578125" style="148" customWidth="1"/>
    <col min="13" max="13" width="11.7109375" style="147" hidden="1" customWidth="1"/>
    <col min="14" max="14" width="14.42578125" style="148" hidden="1" customWidth="1"/>
    <col min="15" max="21" width="0" style="148" hidden="1" customWidth="1"/>
    <col min="22" max="16384" width="11.42578125" style="148"/>
  </cols>
  <sheetData>
    <row r="1" spans="1:13" ht="15.95" customHeight="1">
      <c r="A1" s="144" t="s">
        <v>429</v>
      </c>
      <c r="B1" s="145"/>
      <c r="C1" s="146"/>
      <c r="D1" s="146"/>
      <c r="E1" s="146"/>
      <c r="F1" s="146"/>
      <c r="G1" s="146"/>
      <c r="H1" s="146"/>
      <c r="I1" s="146"/>
      <c r="J1" s="146"/>
      <c r="K1" s="146"/>
      <c r="L1" s="146"/>
    </row>
    <row r="2" spans="1:13" ht="15.95" customHeight="1">
      <c r="A2" s="149"/>
      <c r="B2" s="150"/>
      <c r="C2" s="151"/>
      <c r="D2" s="152" t="s">
        <v>430</v>
      </c>
      <c r="E2" s="152"/>
      <c r="F2" s="152"/>
      <c r="G2" s="153"/>
      <c r="H2" s="153"/>
      <c r="I2" s="153"/>
      <c r="J2" s="153"/>
      <c r="K2" s="154"/>
      <c r="L2" s="155"/>
    </row>
    <row r="3" spans="1:13" ht="15.95" customHeight="1">
      <c r="A3" s="156"/>
      <c r="B3" s="157"/>
      <c r="C3" s="323" t="s">
        <v>431</v>
      </c>
      <c r="D3" s="323" t="s">
        <v>432</v>
      </c>
      <c r="E3" s="370" t="s">
        <v>486</v>
      </c>
      <c r="F3" s="323" t="s">
        <v>433</v>
      </c>
      <c r="G3" s="323" t="s">
        <v>434</v>
      </c>
      <c r="H3" s="437" t="s">
        <v>412</v>
      </c>
      <c r="I3" s="323" t="s">
        <v>435</v>
      </c>
      <c r="J3" s="324" t="s">
        <v>436</v>
      </c>
      <c r="K3" s="147"/>
      <c r="M3" s="148"/>
    </row>
    <row r="4" spans="1:13" ht="15.95" customHeight="1">
      <c r="A4" s="158" t="s">
        <v>437</v>
      </c>
      <c r="B4" s="152" t="s">
        <v>1056</v>
      </c>
      <c r="C4" s="273" t="s">
        <v>438</v>
      </c>
      <c r="D4" s="273" t="s">
        <v>439</v>
      </c>
      <c r="E4" s="273" t="s">
        <v>487</v>
      </c>
      <c r="F4" s="273" t="s">
        <v>440</v>
      </c>
      <c r="G4" s="273"/>
      <c r="H4" s="438"/>
      <c r="I4" s="273" t="s">
        <v>441</v>
      </c>
      <c r="J4" s="325" t="s">
        <v>442</v>
      </c>
      <c r="K4" s="147"/>
      <c r="M4" s="148"/>
    </row>
    <row r="5" spans="1:13" ht="15.95" customHeight="1">
      <c r="A5" s="159"/>
      <c r="B5" s="159"/>
      <c r="C5" s="159"/>
      <c r="D5" s="159"/>
      <c r="E5" s="159"/>
      <c r="F5" s="159"/>
      <c r="G5" s="159"/>
      <c r="H5" s="159"/>
      <c r="I5" s="159"/>
      <c r="J5" s="159"/>
      <c r="K5" s="147"/>
      <c r="M5" s="148"/>
    </row>
    <row r="6" spans="1:13" ht="15.95" customHeight="1">
      <c r="A6" s="160">
        <v>1</v>
      </c>
      <c r="B6" s="161" t="s">
        <v>443</v>
      </c>
      <c r="C6" s="162">
        <v>35737758.140000001</v>
      </c>
      <c r="D6" s="162">
        <v>1133107.69</v>
      </c>
      <c r="E6" s="162">
        <v>1648191.79</v>
      </c>
      <c r="F6" s="162">
        <v>1465432.33</v>
      </c>
      <c r="G6" s="163">
        <v>863006.43</v>
      </c>
      <c r="H6" s="163"/>
      <c r="I6" s="164">
        <v>0</v>
      </c>
      <c r="J6" s="165">
        <f>SUM(C6:H6)-I6</f>
        <v>40847496.379999995</v>
      </c>
      <c r="K6" s="147"/>
      <c r="M6" s="148"/>
    </row>
    <row r="7" spans="1:13" ht="15.95" customHeight="1">
      <c r="A7" s="160">
        <v>2</v>
      </c>
      <c r="B7" s="161" t="s">
        <v>207</v>
      </c>
      <c r="C7" s="162">
        <v>17933236.649999999</v>
      </c>
      <c r="D7" s="162">
        <v>70085.14</v>
      </c>
      <c r="E7" s="162">
        <v>796529.2</v>
      </c>
      <c r="F7" s="162">
        <v>1609952.28</v>
      </c>
      <c r="G7" s="163">
        <v>1669331.83</v>
      </c>
      <c r="H7" s="163">
        <v>46073</v>
      </c>
      <c r="I7" s="164"/>
      <c r="J7" s="165">
        <f>SUM(C7:H7)</f>
        <v>22125208.100000001</v>
      </c>
      <c r="K7" s="147"/>
      <c r="M7" s="148"/>
    </row>
    <row r="8" spans="1:13" ht="15.95" customHeight="1">
      <c r="A8" s="160">
        <v>3</v>
      </c>
      <c r="B8" s="161" t="s">
        <v>444</v>
      </c>
      <c r="C8" s="162">
        <v>237723.02</v>
      </c>
      <c r="D8" s="166"/>
      <c r="E8" s="166"/>
      <c r="F8" s="164"/>
      <c r="G8" s="197"/>
      <c r="H8" s="197"/>
      <c r="I8" s="206"/>
      <c r="J8" s="165">
        <f>SUM(C8:H8)</f>
        <v>237723.02</v>
      </c>
      <c r="K8" s="147"/>
      <c r="M8" s="148"/>
    </row>
    <row r="9" spans="1:13" ht="15.95" customHeight="1">
      <c r="A9" s="160">
        <v>4</v>
      </c>
      <c r="B9" s="161" t="s">
        <v>445</v>
      </c>
      <c r="C9" s="162">
        <v>15969935.6</v>
      </c>
      <c r="D9" s="164">
        <v>887.15</v>
      </c>
      <c r="E9" s="166"/>
      <c r="F9" s="164">
        <v>23342.5</v>
      </c>
      <c r="G9" s="197"/>
      <c r="H9" s="197"/>
      <c r="I9" s="204">
        <f>1030000+268618.34+856927.11+39973</f>
        <v>2195518.4500000002</v>
      </c>
      <c r="J9" s="165">
        <f>SUM(C9:H9)-I9</f>
        <v>13798646.800000001</v>
      </c>
      <c r="K9" s="147"/>
      <c r="M9" s="148"/>
    </row>
    <row r="10" spans="1:13" ht="15.95" customHeight="1">
      <c r="A10" s="160">
        <v>5</v>
      </c>
      <c r="B10" s="161" t="s">
        <v>485</v>
      </c>
      <c r="C10" s="162">
        <v>430000</v>
      </c>
      <c r="D10" s="164"/>
      <c r="E10" s="166"/>
      <c r="F10" s="164"/>
      <c r="G10" s="197"/>
      <c r="H10" s="197"/>
      <c r="I10" s="204"/>
      <c r="J10" s="165">
        <f>+C10+D10+E10+F10+G10+-H10</f>
        <v>430000</v>
      </c>
      <c r="K10" s="147"/>
      <c r="M10" s="148"/>
    </row>
    <row r="11" spans="1:13" ht="15.95" customHeight="1">
      <c r="A11" s="160">
        <v>6</v>
      </c>
      <c r="B11" s="161" t="s">
        <v>446</v>
      </c>
      <c r="C11" s="162">
        <v>9603098.8200000003</v>
      </c>
      <c r="D11" s="164">
        <v>9920</v>
      </c>
      <c r="E11" s="164">
        <v>46750</v>
      </c>
      <c r="F11" s="162">
        <v>1825208.35</v>
      </c>
      <c r="G11" s="198"/>
      <c r="H11" s="198"/>
      <c r="I11" s="164">
        <v>0</v>
      </c>
      <c r="J11" s="165">
        <f>SUM(C11:H11)</f>
        <v>11484977.17</v>
      </c>
      <c r="K11" s="147"/>
      <c r="M11" s="148"/>
    </row>
    <row r="12" spans="1:13" ht="15.95" customHeight="1">
      <c r="A12" s="160">
        <v>7</v>
      </c>
      <c r="B12" s="161" t="s">
        <v>447</v>
      </c>
      <c r="C12" s="162">
        <v>8353460.0499999998</v>
      </c>
      <c r="D12" s="164"/>
      <c r="E12" s="164"/>
      <c r="F12" s="162">
        <v>1650000.01</v>
      </c>
      <c r="G12" s="389"/>
      <c r="H12" s="198"/>
      <c r="I12" s="175">
        <v>3475208.37</v>
      </c>
      <c r="J12" s="165">
        <f>SUM(C12:H12)-I12</f>
        <v>6528251.6900000004</v>
      </c>
      <c r="K12" s="147"/>
      <c r="M12" s="148"/>
    </row>
    <row r="13" spans="1:13" ht="15.95" customHeight="1">
      <c r="A13" s="160">
        <v>8</v>
      </c>
      <c r="B13" s="161" t="s">
        <v>448</v>
      </c>
      <c r="C13" s="162">
        <v>318000</v>
      </c>
      <c r="D13" s="164">
        <v>0.02</v>
      </c>
      <c r="E13" s="162">
        <v>6</v>
      </c>
      <c r="F13" s="165">
        <v>0.02</v>
      </c>
      <c r="G13" s="389"/>
      <c r="H13" s="198"/>
      <c r="I13" s="164">
        <v>0</v>
      </c>
      <c r="J13" s="165">
        <f>SUM(C13:H13)</f>
        <v>318006.04000000004</v>
      </c>
      <c r="K13" s="147"/>
      <c r="M13" s="148"/>
    </row>
    <row r="14" spans="1:13" ht="15.95" customHeight="1">
      <c r="A14" s="160">
        <v>9</v>
      </c>
      <c r="B14" s="161" t="s">
        <v>449</v>
      </c>
      <c r="C14" s="162">
        <v>7446787.7199999997</v>
      </c>
      <c r="D14" s="164"/>
      <c r="E14" s="164"/>
      <c r="F14" s="164"/>
      <c r="G14" s="198"/>
      <c r="H14" s="198"/>
      <c r="I14" s="164">
        <v>0</v>
      </c>
      <c r="J14" s="165">
        <f>SUM(C14:H14)</f>
        <v>7446787.7199999997</v>
      </c>
      <c r="K14" s="147"/>
      <c r="M14" s="148"/>
    </row>
    <row r="15" spans="1:13" ht="15.95" customHeight="1">
      <c r="A15" s="159"/>
      <c r="B15" s="159"/>
      <c r="C15" s="167"/>
      <c r="D15" s="167"/>
      <c r="E15" s="167"/>
      <c r="F15" s="167"/>
      <c r="G15" s="167"/>
      <c r="H15" s="167"/>
      <c r="I15" s="167"/>
      <c r="J15" s="167"/>
      <c r="K15" s="147"/>
      <c r="M15" s="148"/>
    </row>
    <row r="16" spans="1:13" ht="15.95" customHeight="1">
      <c r="A16" s="146"/>
      <c r="B16" s="168" t="s">
        <v>450</v>
      </c>
      <c r="C16" s="169">
        <f>SUM(C6:C14)</f>
        <v>96029999.999999985</v>
      </c>
      <c r="D16" s="169">
        <f t="shared" ref="D16:I16" si="0">SUM(D6:D15)</f>
        <v>1213999.9999999998</v>
      </c>
      <c r="E16" s="169">
        <f t="shared" si="0"/>
        <v>2491476.9900000002</v>
      </c>
      <c r="F16" s="169">
        <f t="shared" si="0"/>
        <v>6573935.4900000002</v>
      </c>
      <c r="G16" s="169">
        <f>SUM(G6:G14)</f>
        <v>2532338.2600000002</v>
      </c>
      <c r="H16" s="169">
        <f>SUM(H6:H15)</f>
        <v>46073</v>
      </c>
      <c r="I16" s="169">
        <f t="shared" si="0"/>
        <v>5670726.8200000003</v>
      </c>
      <c r="J16" s="169">
        <f>SUM(J6:J14)</f>
        <v>103217096.92</v>
      </c>
      <c r="K16" s="147"/>
      <c r="M16" s="148"/>
    </row>
    <row r="17" spans="1:13" ht="15.95" customHeight="1">
      <c r="A17" s="146"/>
      <c r="B17" s="146"/>
      <c r="C17" s="146"/>
      <c r="D17" s="146"/>
      <c r="E17" s="146"/>
      <c r="F17" s="146"/>
      <c r="G17" s="146"/>
      <c r="H17" s="170"/>
      <c r="I17" s="170"/>
      <c r="J17" s="170"/>
      <c r="K17" s="146"/>
      <c r="L17" s="171"/>
    </row>
    <row r="18" spans="1:13" ht="15.95" customHeight="1">
      <c r="A18" s="172" t="s">
        <v>451</v>
      </c>
      <c r="B18" s="172"/>
      <c r="C18" s="173"/>
      <c r="D18" s="146"/>
      <c r="E18" s="146"/>
      <c r="F18" s="146"/>
      <c r="G18" s="146"/>
      <c r="H18" s="146"/>
      <c r="I18" s="146"/>
      <c r="J18" s="146"/>
      <c r="K18" s="146"/>
      <c r="L18" s="146"/>
    </row>
    <row r="19" spans="1:13" ht="15.95" customHeight="1">
      <c r="A19" s="149"/>
      <c r="B19" s="150"/>
      <c r="C19" s="151"/>
      <c r="D19" s="152" t="s">
        <v>430</v>
      </c>
      <c r="E19" s="152"/>
      <c r="F19" s="152"/>
      <c r="G19" s="153"/>
      <c r="H19" s="153"/>
      <c r="I19" s="153"/>
      <c r="J19" s="153"/>
      <c r="K19" s="154"/>
      <c r="L19" s="155"/>
    </row>
    <row r="20" spans="1:13" ht="15.95" customHeight="1">
      <c r="A20" s="174"/>
      <c r="B20" s="146"/>
      <c r="C20" s="323" t="s">
        <v>431</v>
      </c>
      <c r="D20" s="323" t="s">
        <v>432</v>
      </c>
      <c r="E20" s="370" t="s">
        <v>486</v>
      </c>
      <c r="F20" s="323" t="s">
        <v>433</v>
      </c>
      <c r="G20" s="323" t="s">
        <v>434</v>
      </c>
      <c r="H20" s="437" t="s">
        <v>412</v>
      </c>
      <c r="I20" s="323" t="s">
        <v>435</v>
      </c>
      <c r="J20" s="324" t="s">
        <v>436</v>
      </c>
      <c r="K20" s="147"/>
      <c r="M20" s="148"/>
    </row>
    <row r="21" spans="1:13" ht="15.95" customHeight="1">
      <c r="A21" s="158" t="s">
        <v>437</v>
      </c>
      <c r="B21" s="152" t="s">
        <v>1056</v>
      </c>
      <c r="C21" s="273" t="s">
        <v>438</v>
      </c>
      <c r="D21" s="273" t="s">
        <v>439</v>
      </c>
      <c r="E21" s="273" t="s">
        <v>487</v>
      </c>
      <c r="F21" s="273" t="s">
        <v>440</v>
      </c>
      <c r="G21" s="273"/>
      <c r="H21" s="438"/>
      <c r="I21" s="273" t="s">
        <v>441</v>
      </c>
      <c r="J21" s="325" t="s">
        <v>442</v>
      </c>
      <c r="K21" s="147"/>
      <c r="M21" s="148"/>
    </row>
    <row r="22" spans="1:13" ht="15.95" customHeight="1">
      <c r="A22" s="159"/>
      <c r="B22" s="159"/>
      <c r="C22" s="159"/>
      <c r="D22" s="159"/>
      <c r="E22" s="159"/>
      <c r="F22" s="159"/>
      <c r="G22" s="159"/>
      <c r="H22" s="159"/>
      <c r="I22" s="159"/>
      <c r="J22" s="159"/>
      <c r="K22" s="147"/>
      <c r="M22" s="148"/>
    </row>
    <row r="23" spans="1:13" ht="15.95" customHeight="1">
      <c r="A23" s="160">
        <v>1</v>
      </c>
      <c r="B23" s="161" t="s">
        <v>452</v>
      </c>
      <c r="C23" s="162">
        <v>517238</v>
      </c>
      <c r="D23" s="164"/>
      <c r="E23" s="388"/>
      <c r="F23" s="387"/>
      <c r="G23" s="387"/>
      <c r="H23" s="175"/>
      <c r="I23" s="175"/>
      <c r="J23" s="165">
        <f>SUM(C23:H23)</f>
        <v>517238</v>
      </c>
      <c r="K23" s="147"/>
      <c r="M23" s="148"/>
    </row>
    <row r="24" spans="1:13" ht="15.95" customHeight="1">
      <c r="A24" s="160">
        <v>2</v>
      </c>
      <c r="B24" s="161" t="s">
        <v>454</v>
      </c>
      <c r="C24" s="162">
        <v>34078869</v>
      </c>
      <c r="D24" s="164"/>
      <c r="E24" s="388"/>
      <c r="F24" s="387"/>
      <c r="G24" s="387"/>
      <c r="H24" s="175"/>
      <c r="I24" s="175"/>
      <c r="J24" s="165">
        <f>SUM(C24:H24)</f>
        <v>34078869</v>
      </c>
      <c r="K24" s="147"/>
      <c r="M24" s="148"/>
    </row>
    <row r="25" spans="1:13" ht="15.95" customHeight="1">
      <c r="A25" s="160">
        <v>3</v>
      </c>
      <c r="B25" s="161" t="s">
        <v>380</v>
      </c>
      <c r="C25" s="162">
        <v>4500810.6500000004</v>
      </c>
      <c r="D25" s="162">
        <v>183899.98</v>
      </c>
      <c r="E25" s="162">
        <v>1928734.32</v>
      </c>
      <c r="F25" s="162">
        <v>2241500</v>
      </c>
      <c r="G25" s="175">
        <v>2532338.2599999998</v>
      </c>
      <c r="H25" s="175"/>
      <c r="I25" s="175"/>
      <c r="J25" s="165">
        <f>SUM(C25:H25)-I25</f>
        <v>11387283.210000001</v>
      </c>
      <c r="K25" s="147"/>
      <c r="M25" s="148"/>
    </row>
    <row r="26" spans="1:13" ht="15.95" customHeight="1">
      <c r="A26" s="160">
        <v>4</v>
      </c>
      <c r="B26" s="161" t="s">
        <v>445</v>
      </c>
      <c r="C26" s="162">
        <v>55628855.060000002</v>
      </c>
      <c r="D26" s="164">
        <v>1030000</v>
      </c>
      <c r="E26" s="164">
        <v>562736.67000000004</v>
      </c>
      <c r="F26" s="162">
        <v>856927.11</v>
      </c>
      <c r="G26" s="388"/>
      <c r="H26" s="164">
        <v>46073</v>
      </c>
      <c r="I26" s="204">
        <f>+I9</f>
        <v>2195518.4500000002</v>
      </c>
      <c r="J26" s="165">
        <f>SUM(C26:H26)-I26</f>
        <v>55929073.390000001</v>
      </c>
      <c r="K26" s="147">
        <f>220000+61989.55+1560092+19339.56</f>
        <v>1861421.11</v>
      </c>
      <c r="M26" s="148"/>
    </row>
    <row r="27" spans="1:13" ht="15.95" customHeight="1">
      <c r="A27" s="160">
        <v>5</v>
      </c>
      <c r="B27" s="161" t="s">
        <v>455</v>
      </c>
      <c r="C27" s="162">
        <v>10000</v>
      </c>
      <c r="D27" s="164">
        <v>100</v>
      </c>
      <c r="E27" s="164"/>
      <c r="F27" s="164">
        <v>300</v>
      </c>
      <c r="G27" s="387"/>
      <c r="H27" s="175"/>
      <c r="I27" s="175"/>
      <c r="J27" s="165">
        <f>SUM(C27:H27)</f>
        <v>10400</v>
      </c>
      <c r="K27" s="147"/>
      <c r="M27" s="148"/>
    </row>
    <row r="28" spans="1:13" ht="15.95" customHeight="1">
      <c r="A28" s="160">
        <v>7</v>
      </c>
      <c r="B28" s="161" t="s">
        <v>447</v>
      </c>
      <c r="C28" s="162">
        <v>976227.29</v>
      </c>
      <c r="D28" s="164"/>
      <c r="E28" s="164"/>
      <c r="F28" s="175">
        <v>3475208.37</v>
      </c>
      <c r="G28" s="386"/>
      <c r="H28" s="162"/>
      <c r="I28" s="175">
        <v>3475208.37</v>
      </c>
      <c r="J28" s="165">
        <f>SUM(C28:H28)-I28</f>
        <v>976227.29</v>
      </c>
      <c r="K28" s="147">
        <v>92500</v>
      </c>
      <c r="M28" s="148"/>
    </row>
    <row r="29" spans="1:13" ht="15.95" customHeight="1">
      <c r="A29" s="160">
        <v>8</v>
      </c>
      <c r="B29" s="161" t="s">
        <v>448</v>
      </c>
      <c r="C29" s="162">
        <v>318000</v>
      </c>
      <c r="D29" s="164">
        <v>0.02</v>
      </c>
      <c r="E29" s="162">
        <v>6</v>
      </c>
      <c r="F29" s="175">
        <v>0.01</v>
      </c>
      <c r="G29" s="387"/>
      <c r="H29" s="175"/>
      <c r="I29" s="175"/>
      <c r="J29" s="165">
        <f>SUM(C29:H29)</f>
        <v>318006.03000000003</v>
      </c>
      <c r="K29" s="147">
        <f>SUM(K26:K28)</f>
        <v>1953921.11</v>
      </c>
      <c r="M29" s="148"/>
    </row>
    <row r="30" spans="1:13" ht="15.95" customHeight="1">
      <c r="A30" s="160">
        <v>9</v>
      </c>
      <c r="B30" s="161" t="s">
        <v>449</v>
      </c>
      <c r="C30" s="162"/>
      <c r="D30" s="164"/>
      <c r="E30" s="164"/>
      <c r="F30" s="387"/>
      <c r="G30" s="387"/>
      <c r="H30" s="175"/>
      <c r="I30" s="175"/>
      <c r="J30" s="165">
        <f>SUM(C30:H30)</f>
        <v>0</v>
      </c>
      <c r="K30" s="147"/>
      <c r="L30" s="176"/>
      <c r="M30" s="148"/>
    </row>
    <row r="31" spans="1:13" ht="15.95" customHeight="1">
      <c r="A31" s="146"/>
      <c r="B31" s="146"/>
      <c r="C31" s="177"/>
      <c r="D31" s="177"/>
      <c r="E31" s="177"/>
      <c r="F31" s="177"/>
      <c r="G31" s="178"/>
      <c r="H31" s="205"/>
      <c r="I31" s="177"/>
      <c r="J31" s="177"/>
      <c r="K31" s="147"/>
      <c r="M31" s="148"/>
    </row>
    <row r="32" spans="1:13" ht="15.95" customHeight="1">
      <c r="A32" s="146"/>
      <c r="B32" s="168" t="s">
        <v>450</v>
      </c>
      <c r="C32" s="179">
        <f t="shared" ref="C32:I32" si="1">SUM(C23:C31)</f>
        <v>96030000.000000015</v>
      </c>
      <c r="D32" s="179">
        <f>SUM(D23:D30)</f>
        <v>1214000</v>
      </c>
      <c r="E32" s="179">
        <f t="shared" si="1"/>
        <v>2491476.9900000002</v>
      </c>
      <c r="F32" s="179">
        <f t="shared" si="1"/>
        <v>6573935.4900000002</v>
      </c>
      <c r="G32" s="179">
        <f>SUM(G23:G30)</f>
        <v>2532338.2599999998</v>
      </c>
      <c r="H32" s="179">
        <f>SUM(H23:H31)</f>
        <v>46073</v>
      </c>
      <c r="I32" s="179">
        <f t="shared" si="1"/>
        <v>5670726.8200000003</v>
      </c>
      <c r="J32" s="179">
        <f>SUM(J23:J30)</f>
        <v>103217096.92</v>
      </c>
      <c r="K32" s="147"/>
      <c r="M32" s="148"/>
    </row>
    <row r="33" spans="1:12">
      <c r="L33" s="176"/>
    </row>
    <row r="34" spans="1:12" hidden="1">
      <c r="F34" s="180"/>
    </row>
    <row r="35" spans="1:12" hidden="1">
      <c r="A35" s="148" t="s">
        <v>456</v>
      </c>
    </row>
    <row r="36" spans="1:12" hidden="1">
      <c r="A36" s="148" t="s">
        <v>458</v>
      </c>
      <c r="B36" s="181"/>
      <c r="C36" s="181"/>
      <c r="D36" s="181"/>
    </row>
    <row r="37" spans="1:12" hidden="1">
      <c r="C37" s="182"/>
      <c r="D37" s="183">
        <v>1369006.23</v>
      </c>
      <c r="E37" s="184"/>
    </row>
    <row r="38" spans="1:12" hidden="1">
      <c r="C38" s="185">
        <f>684600.79+1024725.43+1141529.68+264962.92</f>
        <v>3115818.8200000003</v>
      </c>
      <c r="E38" s="184"/>
    </row>
    <row r="39" spans="1:12" hidden="1">
      <c r="C39" s="185">
        <v>120202.42</v>
      </c>
      <c r="D39" s="186"/>
      <c r="E39" s="184"/>
      <c r="L39" s="176">
        <f>+J16-J32</f>
        <v>0</v>
      </c>
    </row>
    <row r="40" spans="1:12" hidden="1">
      <c r="B40" s="184"/>
      <c r="C40" s="185">
        <v>60702.22</v>
      </c>
      <c r="E40" s="184"/>
    </row>
    <row r="41" spans="1:12" hidden="1">
      <c r="C41" s="185">
        <v>294495.93</v>
      </c>
      <c r="D41" s="184"/>
      <c r="E41" s="184"/>
      <c r="G41" s="187">
        <f>1205599.53+264962.92</f>
        <v>1470562.45</v>
      </c>
      <c r="H41" s="187"/>
      <c r="I41" s="187"/>
      <c r="J41" s="187"/>
    </row>
    <row r="42" spans="1:12" hidden="1">
      <c r="C42" s="185">
        <v>2982802.59</v>
      </c>
    </row>
    <row r="43" spans="1:12" hidden="1">
      <c r="C43" s="185">
        <v>30050.61</v>
      </c>
    </row>
    <row r="44" spans="1:12" hidden="1">
      <c r="C44" s="188">
        <f>SUM(C38:C43)</f>
        <v>6604072.5900000008</v>
      </c>
    </row>
    <row r="45" spans="1:12" hidden="1">
      <c r="C45" s="185"/>
    </row>
    <row r="46" spans="1:12" hidden="1">
      <c r="C46" s="185"/>
    </row>
    <row r="47" spans="1:12" hidden="1">
      <c r="C47" s="185"/>
    </row>
    <row r="48" spans="1:12">
      <c r="C48" s="185"/>
    </row>
    <row r="49" spans="3:4">
      <c r="C49" s="185"/>
      <c r="D49" s="147"/>
    </row>
    <row r="50" spans="3:4">
      <c r="C50" s="185"/>
    </row>
    <row r="51" spans="3:4">
      <c r="C51" s="185"/>
    </row>
    <row r="52" spans="3:4">
      <c r="C52" s="185"/>
    </row>
    <row r="53" spans="3:4">
      <c r="C53" s="185"/>
    </row>
    <row r="54" spans="3:4">
      <c r="C54" s="185"/>
    </row>
    <row r="55" spans="3:4">
      <c r="C55" s="185"/>
    </row>
    <row r="56" spans="3:4">
      <c r="C56" s="185"/>
    </row>
    <row r="57" spans="3:4">
      <c r="C57" s="185"/>
    </row>
    <row r="58" spans="3:4">
      <c r="C58" s="185"/>
    </row>
    <row r="59" spans="3:4">
      <c r="C59" s="185"/>
    </row>
    <row r="60" spans="3:4">
      <c r="C60" s="185"/>
    </row>
    <row r="61" spans="3:4">
      <c r="C61" s="185"/>
    </row>
    <row r="62" spans="3:4">
      <c r="C62" s="185"/>
    </row>
    <row r="63" spans="3:4">
      <c r="C63" s="185"/>
    </row>
    <row r="64" spans="3:4">
      <c r="C64" s="185"/>
    </row>
    <row r="65" spans="3:3">
      <c r="C65" s="185"/>
    </row>
    <row r="66" spans="3:3">
      <c r="C66" s="185"/>
    </row>
    <row r="67" spans="3:3">
      <c r="C67" s="185"/>
    </row>
    <row r="68" spans="3:3">
      <c r="C68" s="185"/>
    </row>
    <row r="69" spans="3:3">
      <c r="C69" s="185"/>
    </row>
    <row r="70" spans="3:3">
      <c r="C70" s="185"/>
    </row>
    <row r="71" spans="3:3">
      <c r="C71" s="185"/>
    </row>
    <row r="72" spans="3:3">
      <c r="C72" s="185"/>
    </row>
    <row r="73" spans="3:3">
      <c r="C73" s="185"/>
    </row>
    <row r="74" spans="3:3">
      <c r="C74" s="185"/>
    </row>
    <row r="75" spans="3:3">
      <c r="C75" s="185"/>
    </row>
    <row r="76" spans="3:3">
      <c r="C76" s="185"/>
    </row>
    <row r="77" spans="3:3">
      <c r="C77" s="185"/>
    </row>
    <row r="78" spans="3:3">
      <c r="C78" s="185"/>
    </row>
    <row r="79" spans="3:3">
      <c r="C79" s="185"/>
    </row>
    <row r="80" spans="3:3">
      <c r="C80" s="185"/>
    </row>
    <row r="81" spans="3:3">
      <c r="C81" s="185"/>
    </row>
    <row r="82" spans="3:3">
      <c r="C82" s="185"/>
    </row>
    <row r="83" spans="3:3">
      <c r="C83" s="185"/>
    </row>
    <row r="84" spans="3:3">
      <c r="C84" s="185"/>
    </row>
    <row r="85" spans="3:3">
      <c r="C85" s="185"/>
    </row>
    <row r="86" spans="3:3">
      <c r="C86" s="185"/>
    </row>
    <row r="87" spans="3:3">
      <c r="C87" s="185"/>
    </row>
    <row r="88" spans="3:3">
      <c r="C88" s="185"/>
    </row>
    <row r="89" spans="3:3">
      <c r="C89" s="185"/>
    </row>
    <row r="90" spans="3:3">
      <c r="C90" s="185"/>
    </row>
    <row r="91" spans="3:3">
      <c r="C91" s="185"/>
    </row>
    <row r="92" spans="3:3">
      <c r="C92" s="185"/>
    </row>
    <row r="93" spans="3:3">
      <c r="C93" s="185"/>
    </row>
    <row r="94" spans="3:3">
      <c r="C94" s="185"/>
    </row>
    <row r="95" spans="3:3">
      <c r="C95" s="185"/>
    </row>
    <row r="96" spans="3:3">
      <c r="C96" s="185"/>
    </row>
    <row r="97" spans="3:3">
      <c r="C97" s="185"/>
    </row>
  </sheetData>
  <mergeCells count="2">
    <mergeCell ref="H3:H4"/>
    <mergeCell ref="H20:H21"/>
  </mergeCells>
  <phoneticPr fontId="0" type="noConversion"/>
  <pageMargins left="0.75" right="0.75" top="1" bottom="1" header="0" footer="0"/>
  <pageSetup paperSize="9" scale="7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GASTOS-ok</vt:lpstr>
      <vt:lpstr>ANEXO PLURIANUALIDADES-ok</vt:lpstr>
      <vt:lpstr>ANEXO INVERSIONES 2017</vt:lpstr>
      <vt:lpstr>INGRESOS</vt:lpstr>
      <vt:lpstr>CONSOLIDADO</vt:lpstr>
    </vt:vector>
  </TitlesOfParts>
  <Company>cabildo</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jorge_lorenzo</dc:creator>
  <cp:lastModifiedBy>jorge.lorenzo</cp:lastModifiedBy>
  <cp:lastPrinted>2017-01-20T13:17:19Z</cp:lastPrinted>
  <dcterms:created xsi:type="dcterms:W3CDTF">2009-10-28T11:42:48Z</dcterms:created>
  <dcterms:modified xsi:type="dcterms:W3CDTF">2017-01-23T14:42:40Z</dcterms:modified>
</cp:coreProperties>
</file>